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SO 11-00-01" sheetId="4" r:id="rId4"/>
    <sheet name="SO 11-00-01.1" sheetId="5" r:id="rId5"/>
    <sheet name="SO 11-20-01" sheetId="6" r:id="rId6"/>
    <sheet name="SO 11-20-01.1" sheetId="7" r:id="rId7"/>
    <sheet name="SO 11-30-01" sheetId="8" r:id="rId8"/>
  </sheets>
  <definedNames/>
  <calcPr/>
  <webPublishing/>
</workbook>
</file>

<file path=xl/sharedStrings.xml><?xml version="1.0" encoding="utf-8"?>
<sst xmlns="http://schemas.openxmlformats.org/spreadsheetml/2006/main" count="2306" uniqueCount="674">
  <si>
    <t>Aspe</t>
  </si>
  <si>
    <t>Rekapitulace ceny</t>
  </si>
  <si>
    <t>5213520086</t>
  </si>
  <si>
    <t>Rekonstrukce mostu v km 48,289 na trati Podlešín- Slaný (Viadukt Podlešín)</t>
  </si>
  <si>
    <t>ZŘ</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</si>
  <si>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</si>
  <si>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</si>
  <si>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</si>
  <si>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</si>
  <si>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</si>
  <si>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</si>
  <si>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</si>
  <si>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</si>
  <si>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</si>
  <si>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</si>
  <si>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</si>
  <si>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</si>
  <si>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</si>
  <si>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</si>
  <si>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</si>
  <si>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</si>
  <si>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</si>
  <si>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</si>
  <si>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</si>
  <si>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</si>
  <si>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</si>
  <si>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</si>
  <si>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</si>
  <si>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</si>
  <si>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</si>
  <si>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</si>
  <si>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</si>
  <si>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</si>
  <si>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</si>
  <si>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</si>
  <si>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</si>
  <si>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</si>
  <si>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</si>
  <si>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</si>
  <si>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</si>
  <si>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</si>
  <si>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</si>
  <si>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</si>
  <si>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</si>
  <si>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</si>
  <si>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</si>
  <si>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0</t>
  </si>
  <si>
    <t>Všeobecné konstrukce a práce</t>
  </si>
  <si>
    <t>P</t>
  </si>
  <si>
    <t>1</t>
  </si>
  <si>
    <t>R014111</t>
  </si>
  <si>
    <t>901</t>
  </si>
  <si>
    <t>POPLATKY ZA SKLÁDKU TYP S-IO (INERTNÍ ODPAD), včetně dopravy</t>
  </si>
  <si>
    <t>M3</t>
  </si>
  <si>
    <t>[bez vazby na CS]</t>
  </si>
  <si>
    <t>PP</t>
  </si>
  <si>
    <t>Vykopaný materiál ze zásypů klenby a přechodové oblasti</t>
  </si>
  <si>
    <t>VV</t>
  </si>
  <si>
    <t>Vykopaný materiál ze zásypů klenby a přechodové oblasti 
578,318*1,8=1 040.972 [A]</t>
  </si>
  <si>
    <t>TS</t>
  </si>
  <si>
    <t>zahrnuje veškeré poplatky provozovateli skládky související s uložením odpadu na skládce.</t>
  </si>
  <si>
    <t>902</t>
  </si>
  <si>
    <t>Suť- kamenné římsy, kamenné zdivo</t>
  </si>
  <si>
    <t>Suť- kamenné římsy, kamenné zdivo 
bourání na O1: 16,245*2,0=32.490 [A] 
výměna prvků: (14,58+3,0)*2,0=35.160 [B]   
úpravy parapetních zdi: 3,305*2,0=6.610 [C] 
Celkem: A+B+C=74.260 [D]</t>
  </si>
  <si>
    <t>903</t>
  </si>
  <si>
    <t>Železobeton z říms a poprsních zdí.</t>
  </si>
  <si>
    <t>Železobeton z říms a poprsních zdí. 
13,664*2,5=34.160 [A]</t>
  </si>
  <si>
    <t>4</t>
  </si>
  <si>
    <t>R015111</t>
  </si>
  <si>
    <t>904</t>
  </si>
  <si>
    <t>POPLATKY ZA LIKVIDACI ODPADŮ NEKONTAMINOVANÝCH - 17 05 04  VYTĚŽENÉ ZEMINY A HORNINY -  I. TŘÍDA TĚŽITELNOSTI, včetně dopravy</t>
  </si>
  <si>
    <t>T</t>
  </si>
  <si>
    <t>POPLATKY ZA LIKVIDACŮ ODPADŮ NEKONTAMINOVANÝCH - 17 05 04  VYTĚŽENÉ ZEMINY A HORNINY -  I. TŘÍDA TĚŽITELNOSTI</t>
  </si>
  <si>
    <t>468.895*1.8=844.011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</si>
  <si>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</si>
  <si>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5</t>
  </si>
  <si>
    <t>R015150</t>
  </si>
  <si>
    <t>905</t>
  </si>
  <si>
    <t>POPLATKY ZA LIKVIDACI ODPADŮ NEKONTAMINOVANÝCH - 17 05 08  ŠTĚRK Z KOLEJIŠTĚ (ODPAD PO RECYKLACI), včetně dopravy</t>
  </si>
  <si>
    <t>POPLATKY ZA LIKVIDACŮ ODPADŮ NEKONTAMINOVANÝCH - 17 05 08  ŠTĚRK Z KOLEJIŠTĚ (ODPAD PO RECYKLACI)</t>
  </si>
  <si>
    <t>317.457*0.25*2.0=158.729 [A]</t>
  </si>
  <si>
    <t>6</t>
  </si>
  <si>
    <t>R015210</t>
  </si>
  <si>
    <t>906</t>
  </si>
  <si>
    <t>POPLATKY ZA LIKVIDACI ODPADŮ NEKONTAMINOVANÝCH - 17 01 01  ŽELEZNIČNÍ PRAŽCE BETONOVÉ, včetně dopravy</t>
  </si>
  <si>
    <t>POPLATKY ZA LIKVIDACŮ ODPADŮ NEKONTAMINOVANÝCH - 17 01 01  ŽELEZNIČNÍ PRAŽCE BETONOVÉ</t>
  </si>
  <si>
    <t>961.2/20=48.060 [A]</t>
  </si>
  <si>
    <t>7</t>
  </si>
  <si>
    <t>R015250</t>
  </si>
  <si>
    <t>907</t>
  </si>
  <si>
    <t>POPLATKY ZA LIKVIDACI ODPADŮ NEKONTAMINOVANÝCH - 17 02 03  POLYETYLÉNOVÉ  PODLOŽKY (ŽEL. SVRŠEK), včetně dopravy</t>
  </si>
  <si>
    <t>POPLATKY ZA LIKVIDACŮ ODPADŮ NEKONTAMINOVANÝCH - 17 02 03  POLYETYLÉNOVÉ  PODLOŽKY (ŽEL. SVRŠEK)</t>
  </si>
  <si>
    <t>(0.57+0.208)/20=0.039 [A]</t>
  </si>
  <si>
    <t>8</t>
  </si>
  <si>
    <t>R015260</t>
  </si>
  <si>
    <t>908</t>
  </si>
  <si>
    <t>POPLATKY ZA LIKVIDACI ODPADŮ NEKONTAMINOVANÝCH - 07 02 99  PRYŽOVÉ PODLOŽKY (ŽEL. SVRŠEK), včetně dopravy</t>
  </si>
  <si>
    <t>POPLATKY ZA LIKVIDACŮ ODPADŮ NEKONTAMINOVANÝCH - 07 02 99  PRYŽOVÉ PODLOŽKY (ŽEL. SVRŠEK)</t>
  </si>
  <si>
    <t>(1.161+0.424)/20=0.079 [A]</t>
  </si>
  <si>
    <t>9</t>
  </si>
  <si>
    <t>R015520</t>
  </si>
  <si>
    <t>909</t>
  </si>
  <si>
    <t>POPLATKY ZA LIKVIDACI ODPADŮ NEBEZPEČNÝCH - 17 02 04*  ŽELEZNIČNÍ PRAŽCE DŘEVĚNÉ, včetně dopravy</t>
  </si>
  <si>
    <t>POPLATKY ZA LIKVIDACŮ ODPADŮ NEBEZPEČNÝCH - 17 02 04*  ŽELEZNIČNÍ PRAŽCE DŘEVĚNÉ</t>
  </si>
  <si>
    <t>(313.74+61.6)/70=5.362 [A]</t>
  </si>
  <si>
    <t>98-98</t>
  </si>
  <si>
    <t>Všeobecný objekt</t>
  </si>
  <si>
    <t xml:space="preserve">  SO 98-98</t>
  </si>
  <si>
    <t>SO 98-98</t>
  </si>
  <si>
    <t>Dokumentace stavby</t>
  </si>
  <si>
    <t>VSEOB001</t>
  </si>
  <si>
    <t>Geodetická dokumentace skutečného provedení stavby</t>
  </si>
  <si>
    <t>KPL</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</si>
  <si>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</si>
  <si>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</si>
  <si>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</si>
  <si>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</si>
  <si>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</si>
  <si>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</si>
  <si>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</si>
  <si>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</si>
  <si>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</si>
  <si>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</si>
  <si>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</si>
  <si>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</si>
  <si>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</si>
  <si>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</si>
  <si>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</si>
  <si>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</si>
  <si>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</si>
  <si>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</si>
  <si>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</si>
  <si>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</si>
  <si>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exkurze</t>
  </si>
  <si>
    <t>VSEOB100</t>
  </si>
  <si>
    <t>Exkurze</t>
  </si>
  <si>
    <t>Kompletní zajištění exkurze</t>
  </si>
  <si>
    <t>Zajištění exkurze dle smluvních požadavků</t>
  </si>
  <si>
    <t>Publicita</t>
  </si>
  <si>
    <t>VSEOB200</t>
  </si>
  <si>
    <t>Publicita stavby</t>
  </si>
  <si>
    <t>Kompletní zajištění Publicity stavby dle rozsahu stanoveném VTP/ZTP</t>
  </si>
  <si>
    <t>D.2.1.1</t>
  </si>
  <si>
    <t>Železniční svršek a spodek</t>
  </si>
  <si>
    <t xml:space="preserve">  SO 11-00-01</t>
  </si>
  <si>
    <t>SO 11-00-01</t>
  </si>
  <si>
    <t>23</t>
  </si>
  <si>
    <t>EVIDENČNÍ POLOŽKA ! NEOCEŇOVAT ! Položka se oceňuje pouze pod SO 90-90.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</si>
  <si>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</si>
  <si>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24</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</si>
  <si>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</si>
  <si>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25</t>
  </si>
  <si>
    <t>26</t>
  </si>
  <si>
    <t>27</t>
  </si>
  <si>
    <t>28</t>
  </si>
  <si>
    <t>Zemní práce</t>
  </si>
  <si>
    <t>12373</t>
  </si>
  <si>
    <t>ODKOP PRO SPOD STAVBU SILNIC A ŽELEZNIC TŘ. I</t>
  </si>
  <si>
    <t>2022_OTSKP</t>
  </si>
  <si>
    <t>ODKOP PRO SPOD STAVBU SILNIC A ŽELEZNIC TŘ. I, ODVOZ DO 20KM</t>
  </si>
  <si>
    <t>z výměrnice ponížené o množství těženého kolejového lože, odvoz Kladno 186.918+599.434-317.457=468.895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</si>
  <si>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</si>
  <si>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</si>
  <si>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</si>
  <si>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zapuštěné kolejové lože úprava stezky fr 4/16 - z výměrnice 2.136=2.136 [A] 
zapuštěné kolejové lože fr 8/32 - z výměrnice 28.392=28.392 [B] 
Celkem: A+B=30.528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</si>
  <si>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</si>
  <si>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 pozemní</t>
  </si>
  <si>
    <t>501101</t>
  </si>
  <si>
    <t>ZŘÍZENÍ KONSTRUKČNÍ VRSTVY TĚLESA ŽELEZNIČNÍHO SPODKU ZE ŠTĚRKODRTI NOVÉ</t>
  </si>
  <si>
    <t>zkpp ŠD 0/63 - z výměrnice 156.808=156.808 [A] 
konstrukční vrstva ze šd 0/63 - z výměrnice 165.447=165.447 [B] 
Celkem: A+B=322.255 [C]</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</si>
  <si>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</si>
  <si>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</si>
  <si>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</si>
  <si>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na mostě z výměrnice, bez podílu recyklovaného lože 241.289-160.739=80.550 [A]</t>
  </si>
  <si>
    <t>1. Položka obsahuje:  
 – dodávku, dopravu a uložení kameniva předepsané specifikace a frakce v požadované míře zhutnění  
2. Položka neobsahuje:  
 X  
3. Způsob měření:  
Měří se objem kolejového lože v projektovaném profilu.</t>
  </si>
  <si>
    <t>528152</t>
  </si>
  <si>
    <t>KOLEJ 49 E1, ROZD. "C", BEZSTYKOVÁ, PR. BET. BEZPODKLADNICOVÝ, UP. PRUŽNÉ</t>
  </si>
  <si>
    <t>M</t>
  </si>
  <si>
    <t>(48.365095-48.221791)*1000-4.2=139.104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</si>
  <si>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</si>
  <si>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541211</t>
  </si>
  <si>
    <t>PŘÍČNÝ POSUN VÝHYBKOVÉ KONSTRUKCE NA PRAŽCÍCH DŘEVĚNÝCH DO 0,5 M</t>
  </si>
  <si>
    <t>výhybka 8 - rozvinutá délka 25.22+12.41=37.630 [A]</t>
  </si>
  <si>
    <t>1. Položka obsahuje:  
 – veškeré práce spojené s příčným posunem roštu výhybkové konstrukce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</si>
  <si>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</si>
  <si>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</si>
  <si>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traťová kolej( 48.436515-48.365095)*1000=71.420 [A] 
2 SK - 4 průjezdy ASP 4* (48.194152-48.089708)*1000=417.776 [B] 
1 SK - 4 průjezdy ASP 4*(48.221791-48.127819)*1000=375.888 [C] 
3 SK - 3 průjezdy ASP 3*(48.225614-48.108670)*1000=350.832 [D] 
Celkem: A+B+C+D=1 215.916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</si>
  <si>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</si>
  <si>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549321</t>
  </si>
  <si>
    <t>ZRUŠENÍ BEZSTYKOVÉ KOLEJE NA NEDEMONTOVANÝCH ÚSECÍCH V KOLEJI</t>
  </si>
  <si>
    <t>1 SK375.888/4+3sk350.832/3+trať71.42=282.336 [A]</t>
  </si>
  <si>
    <t>1. Položka obsahuje:  
 – povolení upevňovadel a úprava dilatačních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</si>
  <si>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549322</t>
  </si>
  <si>
    <t>ZRUŠENÍ BEZSTYKOVÉ KOLEJE NA NEDEMONTOVANÝCH ÚSECÍCH VE VÝHYBCE</t>
  </si>
  <si>
    <t>výhybky 8 a 937.63+49.85=87.480 [A]</t>
  </si>
  <si>
    <t>1. Položka obsahuje:  
 – povolení upevňovadel a úprava dilatačníchch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</si>
  <si>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10</t>
  </si>
  <si>
    <t>549331</t>
  </si>
  <si>
    <t>ZŘÍZENÍ BEZSTYKOVÉ KOLEJE NA STÁVAJÍCÍCH ÚSECÍCH V KOLEJI</t>
  </si>
  <si>
    <t>282.336=282.336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</si>
  <si>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</si>
  <si>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11</t>
  </si>
  <si>
    <t>549332</t>
  </si>
  <si>
    <t>ZŘÍZENÍ BEZSTYKOVÉ KOLEJE NA STÁVAJÍCÍCH ÚSECÍCH VE VÝHYBCE</t>
  </si>
  <si>
    <t>37.63=37.630 [A]</t>
  </si>
  <si>
    <t>29</t>
  </si>
  <si>
    <t>R512560</t>
  </si>
  <si>
    <t>KOLEJOVÉ LOŽE - ZŘÍZENÍ Z KAMENIVA HRUBÉHO RECYKLOVANÉHO VČ. RECYKLACE</t>
  </si>
  <si>
    <t>KOLEJOVÉ LOŽE - ZŘÍZENÍ Z KAMENIVA HRUBÉHO RECYKLOVANÉHO</t>
  </si>
  <si>
    <t>před mostem( (4.0765+2.939)/2)*(48221.791-48221.791)=0.000 [A] 
za mostem - z výměrnice 77.354=77.354 [B] 
na mostě - zbytek recyklovaného KL (317.457*0.75)-0-77.354=160.739 [C] 
Celkem: A+B+C=238.093 [D]</t>
  </si>
  <si>
    <t>1. Položka obsahuje:  
 – dodávku, dopravu a uložení kameniva předepsané specifikace a frakce v požadované míře zhutnění  
2. Položka neobsahuje:  
 X  
3. Způsob měření:  
Měří se objem kolejového lože v projektovaném profilu. 
Položka včetně recyklace vytěženého kolejového lože, předpokládané ztráty 25%, recyklace předpokládaná v místě stavby ŽST Podlešín</t>
  </si>
  <si>
    <t>30</t>
  </si>
  <si>
    <t>R528111</t>
  </si>
  <si>
    <t>KOLEJ 49 E1, ROZD. "C", BEZSTYKOVÁ, PR. DŘ., UP. TUHÉ - společné pražce a přechodová kolej</t>
  </si>
  <si>
    <t>2*3.2 mezi výh 9 a 8, vč. dlouhých společných pražců za KV9=6.400 [A] 
4.2 změna úklonu před ZV9=4.200 [B] 
Celkem: A+B=10.600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</si>
  <si>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Položka obsahuje vložení nové konstrukce kolejového roštu do prostoru mezi KV9 a ZV8, včetně vložení konstrukce na dlouhých společných pražcích směrem v přímé větvi do 3. koleje.  
Dále položka obsahuje úsek před ZV9 na kterém bude provedena změna úklonu z 1:40 na žádný</t>
  </si>
  <si>
    <t>31</t>
  </si>
  <si>
    <t>R533371</t>
  </si>
  <si>
    <t>Regenerace a montáž J S 49 1:9-300, PR. DŘ., UP. TUHÉ</t>
  </si>
  <si>
    <t>KUS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</si>
  <si>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Regenerace výhybky 9, dle TZ, tzn.:  
- výměna levé přídržnice  
- výměna srdcovky  
- výměna levé opornice  
- výměna levého jazyka  
- výměna hákového závěru  
- výměna pryžových podložek pod patu kolejnice (v místě výměny kolejnice nebo pražců)  
- výměna dvojitých pružných kroužků  (v místě výměny kolejnice nebo pražců)  
- výměna nevyhovujících dřevěných pražců  
- položka obsahuje svaření regenerovaných částí  
Montáž výhybky vč. přestavného zařízení demontovaného v rámci položky demontáže výhybky  
Dřevěné demontované pražce k likvidaci  
Kovové součásti k předání investorovi v ŽST Podlešín</t>
  </si>
  <si>
    <t>32</t>
  </si>
  <si>
    <t>R549220</t>
  </si>
  <si>
    <t>PRAŽCOVÁ KOTVA VE STÁVAJÍCÍ KOLEJI</t>
  </si>
  <si>
    <t>345=345.000 [A] 
Celkem: A=345.000 [B]</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</si>
  <si>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 
Použití vyzískaných kotev, případné doplnění chybějících nebo poškozených</t>
  </si>
  <si>
    <t>Izolace a nátěry</t>
  </si>
  <si>
    <t>12</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</si>
  <si>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</si>
  <si>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</si>
  <si>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</si>
  <si>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13</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</si>
  <si>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</si>
  <si>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</si>
  <si>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</si>
  <si>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33</t>
  </si>
  <si>
    <t>R75C537</t>
  </si>
  <si>
    <t>STOŽÁROVÉ NÁVĚSTIDLO OD ČTYŘ SVĚTEL - ÚPRAVA POLOHY</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</si>
  <si>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 
Položka pro úpravu polohy návěstidel L1 a L3 vlivem příčného posunu koleje. Položka obsahuje veškeré potřebné dodávky a práce pro posunutí návěstidla, včetně úpravy kabelových tras, spojkování kabelů atd. Položka předpokládá poškození betonového základu návěstidla a jeho výměnu. Položka obsahuje nový betonový základ návěstidla. Položka obsahuje veškeré administrativní a jiné činnosti potřebné k umístění návěstidla podle legislativy a požadavků zadavatele.</t>
  </si>
  <si>
    <t>34</t>
  </si>
  <si>
    <t>R75C617</t>
  </si>
  <si>
    <t>TRPASLIČÍ NÁVĚSTIDLO DO DVOU SVĚTEL - DEMONTÁŽ A ZPĚTNÁ MONTÁŽ</t>
  </si>
  <si>
    <t>TRPASLIČÍ NÁVĚSTIDLO DO DVOU SVĚTEL - DEMONTÁŽ a ZPĚTNÁ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</si>
  <si>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 
Položka pro demontáž a zpětnou montáž návěstidla Se1 kvůli stavebním pracem na mostě. Položka obsahuje veškeré potřebné dodávky a práce pro demontáž a zpětnou montáž návěstidla, včetně úpravy kabelových tras, spojkování kabelů atd. Položka předpokládá poškození betonového základu návěstidla a jeho výměnu. Položka obsahuje nový betonový základ návěstidla.</t>
  </si>
  <si>
    <t>Ostatní konstrukce a práce, bourání</t>
  </si>
  <si>
    <t>14</t>
  </si>
  <si>
    <t>923471</t>
  </si>
  <si>
    <t>SKLONOVNÍK</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</si>
  <si>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</si>
  <si>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15</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</si>
  <si>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</si>
  <si>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</si>
  <si>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</si>
  <si>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t>
  </si>
  <si>
    <t>965010</t>
  </si>
  <si>
    <t>ODSTRANĚNÍ KOLEJOVÉHO LOŽE A DRÁŽNÍCH STEZEK</t>
  </si>
  <si>
    <t>před mostem( (3.74+1.9)/2)*(48239.817-48221.789)=50.839 [A] 
na mostě 2.2*(48335.098-48239.817)=209.618 [B] 
za mostem 1.9*(48365.098-48335.098)=57.000 [C] 
Celkem: A+B+C=317.457 [D]</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</si>
  <si>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</si>
  <si>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17</t>
  </si>
  <si>
    <t>965114</t>
  </si>
  <si>
    <t>DEMONTÁŽ KOLEJE NA BETONOVÝCH PRAŽCÍCH ROZEBRÁNÍM DO SOUČÁSTÍ</t>
  </si>
  <si>
    <t>(48.365098-48.258172)*1000=106.926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</si>
  <si>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Betonové pražce k likvidaci  
Kovové součásti k předání investorovi v ŽST Podlešín</t>
  </si>
  <si>
    <t>18</t>
  </si>
  <si>
    <t>965116</t>
  </si>
  <si>
    <t>DEMONTÁŽ KOLEJE NA BETONOVÝCH PRAŽCÍCH - ODVOZ ROZEBRANÝCH SOUČÁSTÍ (Z MÍSTA DEMONTÁŽE NEBO Z MONTÁŽNÍ ZÁKLADNY) K LIKVIDACI</t>
  </si>
  <si>
    <t>tkm</t>
  </si>
  <si>
    <t>PET podložky 178*2*(0.08/1000)*20=0.570 [A] 
pryžové podložky 178*2*(0.163/1000)*20=1.161 [B] 
Pražce178počet pražců*0.27hmotnost*20likvidace kladno=961.200 [C] 
Celkem: A+B+C=962.931 [D]</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</si>
  <si>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</si>
  <si>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19</t>
  </si>
  <si>
    <t>965124</t>
  </si>
  <si>
    <t>DEMONTÁŽ KOLEJE NA DŘEVĚNÝCH PRAŽCÍCH ROZEBRÁNÍM DO SOUČÁSTÍ</t>
  </si>
  <si>
    <t>= 
3.2=3.200 [B] 
Celkem: A+B=</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</si>
  <si>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pražce k likvidaci  
Kovové součásti k předání investorovi v ŽST Podlešín</t>
  </si>
  <si>
    <t>20</t>
  </si>
  <si>
    <t>965126</t>
  </si>
  <si>
    <t>DEMONTÁŽ KOLEJE NA DŘEVĚNÝCH PRAŽCÍCH - ODVOZ ROZEBRANÝCH SOUČÁSTÍ (Z MÍSTA DEMONTÁŽE NEBO Z MONTÁŽNÍ ZÁKLADNY) K LIKVIDACI</t>
  </si>
  <si>
    <t>z pole za KV9 11počet pražců*0.08hmotnost*70likvidace pražců Litvínov=61.600 [A] 
pet podložky ((11*2)+(27*4))*(0.08/1000)*20likvidace Kladno=0.208 [B] 
pryžové podložky ((11*2)+(27*4))*(0.163/1000)*20=0.424 [C] 
z výh 9 předpoklad 60% pražců 27pražců*0.166hmotnost*70likvidace pražců Litvínov=313.740 [D] 
Celkem: A+B+C+D=375.972 [E]</t>
  </si>
  <si>
    <t>21</t>
  </si>
  <si>
    <t>965221</t>
  </si>
  <si>
    <t>DEMONTÁŽ VÝHYBKOVÉ KONSTRUKCE NA DŘEVĚNÝCH PRAŽCÍCH DO KOLEJOVÝCH POLÍ</t>
  </si>
  <si>
    <t>výhybka 9 - rozvinutá délka 33.23+16.62=49.850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</si>
  <si>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 
Položka obsahuje demontáž sdy výměníku, vč. přestavníku, jeho odpojení pro možnost zpětné montáže po regeneraci.</t>
  </si>
  <si>
    <t>22</t>
  </si>
  <si>
    <t>965811</t>
  </si>
  <si>
    <t>DEMONTÁŽ PRAŽCOVÉ KOTVY</t>
  </si>
  <si>
    <t>3. kolej - na každém pražci( 48.222-48.132)*1000/0.611=147.300 [A] 
3. kolej - na každém druhém pražci(48.132-48.107)*1000/0.611/2=20.458 [B] 
1. kolej - na každém třetím pražci (48.1-48.025)*1000/0.611/3=40.917 [C] 
1. kolej - na každém pražci (48.182-48.1)*1000/0.611=134.206 [D] 
Po zaokrouhlení 148+21+41+135=345.000 [E]</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</si>
  <si>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</si>
  <si>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35</t>
  </si>
  <si>
    <t>R923132</t>
  </si>
  <si>
    <t>NÁMEZNÍK Z UŽITÉHO MATERIÁLU - úprava polohy</t>
  </si>
  <si>
    <t>NÁMEZNÍK Z UŽITÉHO MATERIÁLU</t>
  </si>
  <si>
    <t>1. Položka obsahuje:  
 – dodávku a osazení včetně nutných zemních prací a obetonování  
 – případnou obnovu nátěru  
 – odrazky nebo retroreflexní fólie  
2. Položka neobsahuje:  
 X  
3. Způsob měření:  
Udává se počet kusů kompletní konstrukce nebo práce. 
Úpravaha polohy námezníků výhybek č. 8 a 9</t>
  </si>
  <si>
    <t>36</t>
  </si>
  <si>
    <t>R923381</t>
  </si>
  <si>
    <t>NÁVĚSTIDLO S NÁVĚSTÍ - NÁVĚSTIDLO NA OPAČNÉ STRANĚ</t>
  </si>
  <si>
    <t xml:space="preserve">  SO 11-00-01.1</t>
  </si>
  <si>
    <t>Železniční svršek a spodek, následná úprava GPK</t>
  </si>
  <si>
    <t>SO 11-00-01.1</t>
  </si>
  <si>
    <t>513550</t>
  </si>
  <si>
    <t>KOLEJOVÉ LOŽE - DOPLNĚNÍ Z KAMENIVA HRUBÉHO DRCENÉHO (ŠTĚRK)</t>
  </si>
  <si>
    <t>(10.600+561.818+87.48)*1.9*0.03 předpoklad doplnění 3% z předepsané figury=37.614 [A]</t>
  </si>
  <si>
    <t>542311</t>
  </si>
  <si>
    <t>NÁSLEDNÁ ÚPRAVA SMĚROVÉHO A VÝŠKOVÉHO USPOŘÁDÁNÍ KOLEJE - PRAŽCE DŘEVĚNÉ NEBO OCELOVÉ</t>
  </si>
  <si>
    <t>10.6=10.600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</si>
  <si>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</si>
  <si>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</si>
  <si>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</si>
  <si>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nová kolej 102.726=102.726 [A] 
stávající úseky 356.004+103.088=459.092 [B] 
Celkem: A+B=561.818 [C]</t>
  </si>
  <si>
    <t>542321</t>
  </si>
  <si>
    <t>NÁSLEDNÁ ÚPRAVA SMĚROVÉHO A VÝŠKOVÉHO USPOŘÁDÁNÍ VÝHYBKOVÉ KONSTRUKCE - PRAŽCE DŘEVĚNÉ NEBO OCELOVÉ</t>
  </si>
  <si>
    <t>výh 8 37.63=37.630 [A] 
výh 9 49.850=49.850 [B] 
Celkem: A+B=87.480 [C]</t>
  </si>
  <si>
    <t>PRAŽCOVÁ KOTVA VE STÁVAJÍCÍ KOLEJI - zpětná montáž</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</si>
  <si>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</si>
  <si>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D.2.1.4</t>
  </si>
  <si>
    <t>Mosty</t>
  </si>
  <si>
    <t xml:space="preserve">  SO 11-20-01</t>
  </si>
  <si>
    <t>Most v ev. km 48,289</t>
  </si>
  <si>
    <t>SO 11-20-01</t>
  </si>
  <si>
    <t>Vykopaný materiál ze zásypů klenby a přechodové oblasti  
EVIDENČNÍ POLOŽKA ! NEOCEŇOVAT ! Položka se oceňuje pouze pod SO 90-90.</t>
  </si>
  <si>
    <t>37</t>
  </si>
  <si>
    <t>Suť- kamenné římsy, kamenné zdivo  
EVIDENČNÍ POLOŽKA ! NEOCEŇOVAT ! Položka se oceňuje pouze pod SO 90-90.</t>
  </si>
  <si>
    <t>38</t>
  </si>
  <si>
    <t>Železobeton z říms a poprsních zdí.  
EVIDENČNÍ POLOŽKA ! NEOCEŇOVAT ! Položka se oceňuje pouze pod SO 90-90.</t>
  </si>
  <si>
    <t>39</t>
  </si>
  <si>
    <t>R03710</t>
  </si>
  <si>
    <t>POMOC PRÁCE ZAJIŠŤ NEBO ZŘÍZ OBJÍŽĎKY A PŘÍSTUP CESTY</t>
  </si>
  <si>
    <t>Položka na opravu poškození způsobených na přístupové  trase.</t>
  </si>
  <si>
    <t>Položka na opravu poškození způsobených na přístupové  trase. 
1=1.000 [A]</t>
  </si>
  <si>
    <t>zahrnuje objednatelem povolené náklady na požadovaná zařízení zhotovitele</t>
  </si>
  <si>
    <t>40</t>
  </si>
  <si>
    <t>R03720</t>
  </si>
  <si>
    <t>POMOC PRÁCE ZAJIŠŤ NEBO ZŘÍZ REGULACI A OCHRANU DOPRAVY</t>
  </si>
  <si>
    <t>Ochranná konstrukce proti pádu suti na pěší a cyklisty projíždějící vozidla v mostním otvoru č. 5; po celou dobu rekonstrukce.</t>
  </si>
  <si>
    <t>Ochranná konstrukce proti pádu suti na projíždějící vozidla v mostním otvoru č. 5; po celou dobu rekonstrukce. 
1=1.000 [A]</t>
  </si>
  <si>
    <t>41</t>
  </si>
  <si>
    <t>R03721</t>
  </si>
  <si>
    <t>POMOC PRÁCE ZAJIŠŤ NEBO ZŘÍZ OCHRANU VODOTEČÍ</t>
  </si>
  <si>
    <t>Ochranná konstrukce proti znečištění Knovízského potoka; po celou dobu rekonstrukce.</t>
  </si>
  <si>
    <t>Ochranná konstrukce proti znečištění Knovízského potoka; po celou dobu rekonstrukce. 
1=1.000 [A]</t>
  </si>
  <si>
    <t>11120</t>
  </si>
  <si>
    <t>ODSTRANĚNÍ KŘOVIN</t>
  </si>
  <si>
    <t>M2</t>
  </si>
  <si>
    <t>Odstranění křovin na pozemku SŽ.</t>
  </si>
  <si>
    <t>Odstranění křovin na pozemku SŽ. 
400=400.000 [A]</t>
  </si>
  <si>
    <t>odstranění křovin a stromů do průměru 100 mm  
doprava dřevin bez ohledu na vzdálenost  
spálení na hromadách nebo štěpkování</t>
  </si>
  <si>
    <t>13183</t>
  </si>
  <si>
    <t>HLOUBENÍ JAM ZAPAŽ I NEPAŽ TŘ II</t>
  </si>
  <si>
    <t>Výkopy za opěrami a pro drenáže, od spodku kol. lože na hydroizolaci.</t>
  </si>
  <si>
    <t>Výkopy za opěrami a pro drenáže, od spodku kol. lože na hydroizolaci. 
nad klenbami: 117,48*4,1=481.668 [A] 
pro přechodové zdi: 3,20*7,5+2,84*3,5=33.940 [B] 
pro drenáže: 0,30*12,0+2,05*10,0=24.100 [C] 
pro odláždění: 0,3*1,0*((7,7+4,2)*2*4)+(7,6*2)+(6,0*2+6,3)=62.060 [D] 
Celkem: A+B+C+D=601.768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</si>
  <si>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</si>
  <si>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</si>
  <si>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</si>
  <si>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Hutnění zásypu kleneb po vrstvách max. 300mm, štěrkodrť frakce 0-32.</t>
  </si>
  <si>
    <t>Hutnění zásypu kleneb po vrstvách max. 300mm, štěrkodrť frakce 0-32. 
nad izolací na mostě: 102,97*4,0=411.880 [A] 
v přechodových oblastech: (3,2*4,0+2,84*3,5)+(1,74*8,0)+(0,3*10,0)=39.660 [B] 
Celkem: A+B=451.540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</si>
  <si>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</si>
  <si>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</si>
  <si>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</si>
  <si>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štěrkodrtí</t>
  </si>
  <si>
    <t>Obsyp drenáže štěrkodrtí 
(12,0+10,0)*0,1=2.200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</si>
  <si>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</si>
  <si>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</si>
  <si>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</si>
  <si>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Uvedení staveniště do původního stavu</t>
  </si>
  <si>
    <t>Uvedení staveniště do původního stavu 
1300=1 300.000 [A]</t>
  </si>
  <si>
    <t>Všeobecné úpravy musí zahrnovat úpravu území po uskutečnění stavby, tak jak je požadováno v zadávací dokumentaci s výjimkou těch prací, pro které jsou uvedeny samostatné položky.</t>
  </si>
  <si>
    <t>Základy</t>
  </si>
  <si>
    <t>21263</t>
  </si>
  <si>
    <t>TRATIVODY KOMPLET Z TRUB Z PLAST HMOT DN DO 150MM</t>
  </si>
  <si>
    <t>Příčná drenáž za opěrami</t>
  </si>
  <si>
    <t>Příčná drenáž za opěrami 
12+10=22.000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</si>
  <si>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</si>
  <si>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261613</t>
  </si>
  <si>
    <t>VRTY PRO KOTVENÍ A INJEKTÁŽ TŘ VI NA POVRCHU D DO 25MM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</si>
  <si>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</si>
  <si>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  
vrt průměr 14mm: 256*0,150=38.400 [A]  
vrt průměr 18mm: 4*4*0,160=2.560 [B]  
vrt průměr 10mm: (50*0,100)+((18*4*2)*0,500)=77.000 [C] 
vrt průměr 19 mm: 1125=1 125.000 [D] 
Celkem: A+B+C+D=1 242.960 [E]</t>
  </si>
  <si>
    <t>položka zahrnuje:  
přemístění, montáž a demontáž vrtných souprav  
svislou dopravu zeminy z vrtu  
vodorovnou dopravu zeminy bez uložení na skládku  
případně nutné pažení dočasné (včetně odpažení) i trvalé</t>
  </si>
  <si>
    <t>261914</t>
  </si>
  <si>
    <t>VRTY PRO KOTVENÍ A INJEKTÁŽ TŘ V A VI NA POVRCHU D DO 35MM</t>
  </si>
  <si>
    <t>Svislé vrty do ŽB říms žlabu kolej. lože pro kotvení nové kamenné parapetní zdi, vrty do kamenných bloků pro skotvení nové parapetní zdi, vrty do spodní stavby pro spřažení ŽB žlabu kolej. lože. Vrty prům. 35mm</t>
  </si>
  <si>
    <t>Svislé vrty do ŽB říms žlabu kolej. lože pro kotvení nové kamenné parapetní zdi, vrty do kamenných bloků pro skotvení nové parapetní zdi, vrty do spodní stavby pro spřažení ŽB žlabu kolej. lože. Vrty prům. 35mm 
ŽB římsa kotvení: (24+24)*0,300=14.400 [A] 
kamenné bloky kotvení: (24+24)*0,400=19.200 [B]   
kamenné bloky spojení: (12+12)*0,700=16.800 [C]        
spřažení se spod. stavbou: (31+31)*0,650=40.300 [D] 
Celkem: A+B+C+D=90.700 [E]</t>
  </si>
  <si>
    <t>261916</t>
  </si>
  <si>
    <t>VRTY PRO KOTV, INJEKT, MIKROPIL NA POVR TŘ V A VI D DO 80MM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</si>
  <si>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46 ks délky 1,0 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</si>
  <si>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34 ks délky 1,0 m. 
klenby:1415=1 415.000 [A] 
pilíře::2512=2 512.000 [B] 
opěry :2880=2 880.000 [C] 
čelní zdi: 440=440.000 [D] 
VTZ: 34*1,0=34.000 [E] 
Celkem: (A+B+C+D)*0,75+E=5 469.250 [F]</t>
  </si>
  <si>
    <t>281611</t>
  </si>
  <si>
    <t>INJEKTOVÁNÍ NÍZKOTLAKÉ Z CEMENTOVÝCH POJIV NA POVRCHU</t>
  </si>
  <si>
    <t>1.etapa injektování:    
Injektáž kleneb, poprsních zdí a pilířů s mezerovitostí cca 12% - 70% objemu    
součástí této položky je provedení 34 ks vodních tlakových zkoušek dle ON 73 7508 (6x každá opěra včetně křídel, P1-P4 - 3x každý pilíř, klenby 2 x každá klenba, celkem 6x2+4x3+5x2=36 ks)</t>
  </si>
  <si>
    <t>1.etapa injektování:   
Injektáž kleneb,poprsních zdí a pilířů s mezerovitostí cca 12% - 70% objemu   
součástí této položky je provedení 34 ks vodních tlakových zkoušek dle ON 73 7508 (6x každá opěra včetně křídel, P1-P4 - 3x každý pilíř, klenby 2 x každá klenba, celkem 6x2+4x3+5x2=36 ks)     
objem injektované klenby (průměrná délka vrtu 0,6m): 13,2*5*5,7=376.200 [A]  
pilíře:(25,7+25,0+23,5+17,3)*5,7=521.550 [B] 
čelní zdi:55,8*1,5*2=167.400 [C] 
základy pilířů a opěr: (15,5*6,0*4)+(13,5*6,5*2)=547.500 [D] 
Celkem: 0,7*0,12*(A+B+C+D)=135.463 [E]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</si>
  <si>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</si>
  <si>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2.etapa injektování:    
Injektáž kleneb, poprsních zdí a pilířů s mezerovitostí cca 10% - 30% objemu</t>
  </si>
  <si>
    <t>2.etapa injektování:   
Injektáž kleneb,poprsních zdí a pilířů s mezerovitostí cca 10% - 30% objemu 
objem injektované klenby (průměrná délka vrtu 0,6m): 13,2*5*5,7=376.200 [A]  
pilíře:(25,7+25,0+23,5+17,3)*5,7=521.550 [B] 
čelní zdi:55,8*1,5*2=167.400 [C] 
základy pilířů a opěr: (15,5*6,0*4)+(13,5*6,5*2)=547.500 [D] 
Celkem: 0,3*0,10*(A+B+C+D)=48.380 [E]</t>
  </si>
  <si>
    <t>42</t>
  </si>
  <si>
    <t>R281661</t>
  </si>
  <si>
    <t>INJEKTOVÁNÍ NÍZKOTLAKÉ Z CHEMICKÝCH POJIV NA POVRCHU</t>
  </si>
  <si>
    <t>Speciální injektáž rozpadlých pískovcových kvádrů kleneb pomocí jednosložkové nanometrické koloidní křemičité suspenze  
mezerovitost 12%</t>
  </si>
  <si>
    <t>Speciální injektáž rozpadlých pískovcových kvádrů kleneb pomocí jednosložkové nanometrické koloidní křemičité suspenze 
mezerovitost 12% 
5*15,3*5,7*0,12=52.326 [A]</t>
  </si>
  <si>
    <t>Svislé konstrukce</t>
  </si>
  <si>
    <t>317325</t>
  </si>
  <si>
    <t>ŘÍMSY ZE ŽELEZOBETONU DO C30/37</t>
  </si>
  <si>
    <t>ŽB římsy žlabu kolejového lože, ŽB římsy na přechodových zdech</t>
  </si>
  <si>
    <t>ŽB římsy žlabu kolejového lože, ŽB římsy na přechodových zdech 
na žlabu kol. lože: 0,38*14,43+0,45*14,43=11.977 [A] 
na přechodových zdech: 0,42*2=0.840 [B] 
Celkem: A+B=12.817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</si>
  <si>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</si>
  <si>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t>
  </si>
  <si>
    <t>VÝZTUŽ ŘÍMS Z OCELI</t>
  </si>
  <si>
    <t>Římsy na úhlových zdech.</t>
  </si>
  <si>
    <t>Římsy na úhlových zdech. 
0,110=0.110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</si>
  <si>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</si>
  <si>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327125</t>
  </si>
  <si>
    <t>ZDI OPĚR, ZÁRUB, NÁBŘEŽ Z DÍLCŮ ŽELEZOBETON DO C30/37</t>
  </si>
  <si>
    <t>ŽB prefabrikované úhlové zdi, 2 ks</t>
  </si>
  <si>
    <t>ŽB prefabrikované úhlové zdi, 2 ks 
1,25*2=2.500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</si>
  <si>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</si>
  <si>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t>
  </si>
  <si>
    <t>R31119</t>
  </si>
  <si>
    <t>ZDI A STĚNY PODPĚR A VOLNÉ Z DÍLCŮ KAMENNÝCH</t>
  </si>
  <si>
    <t>Výměna říms, klenebních kamenů, kamenných říms na pilířích, nově vyzděné části parapetních zdí.</t>
  </si>
  <si>
    <t>Lokální přezdění parapetních zdí v místech výměny říms, výměna klenebních kamenů, výměna kamenných říms na pilířích. 
parapetní zdi: 0,2*0,86*14,43*2+0,46*0,86*11,7+0,2*0,86*2,0=9.936 [A] 
římsy: 0,45*10,0+0,72*14,0=14.580 [B] 
lokální výměna:30,0=30.000 [C] 
Celkem: A+B+C=54.516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</si>
  <si>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</si>
  <si>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44</t>
  </si>
  <si>
    <t>R327212</t>
  </si>
  <si>
    <t>ZDI OPĚRNÉ, ZÁRUBNÍ, NÁBŘEŽNÍ Z LOMOVÉHO KAMENE NA MC</t>
  </si>
  <si>
    <t>Kamenný obklad přechodových zdí, ve tvaru kyklopského zdiva, z bloků tl. 175mm.</t>
  </si>
  <si>
    <t>Kamenný obklad přechodových zdí, ve tvaru kyklopského zdiva, z bloků tl. 175mm. 
0,8*3,0*2=4.800 [A]</t>
  </si>
  <si>
    <t>položka zahrnuje dodávku a osazení lomového kamene, jeho výběr a případnou úpravu, dodávku předepsané malty, spárování.</t>
  </si>
  <si>
    <t>45</t>
  </si>
  <si>
    <t>R333215</t>
  </si>
  <si>
    <t>PŘEZDĚNÍ OPĚR A KŘÍDEL Z KAMENNÉHO ZDIVA</t>
  </si>
  <si>
    <t>Lokální přezdění parapetních zdí v místech výměny říms, výměna klenebních kamenů, výměna kamenných říms na pilířích.</t>
  </si>
  <si>
    <t>Lokální přezdění parapetních zdí v místech výměny říms, výměna klenebních kamenů, výměna kamenných říms na pilířích. 
parapetní zdi: 0,2*0,86*14,43*2+0,46*0,86*11,7+0,2*0,86*2,0=9.936 [A] 
římsy: 0,45*10,0+0,72*14,0=14.580 [B] 
lokální výměna:30,0=30.000 [C] 
Celkem: A+B+C=54.516 [D]</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</si>
  <si>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</si>
  <si>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Vodorovné konstrukce</t>
  </si>
  <si>
    <t>421325</t>
  </si>
  <si>
    <t>MOSTNÍ NOSNÉ DESKOVÉ KONSTRUKCE ZE ŽELEZOBETONU C30/37</t>
  </si>
  <si>
    <t>ŽB žlab kolejového lože</t>
  </si>
  <si>
    <t>ŽB žlab kolejového lože 
35-11,799=23.201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</si>
  <si>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</si>
  <si>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t>
  </si>
  <si>
    <t>VÝZTUŽ MOSTNÍ NOSNÉ DESKOVÉ KONSTR Z OCELI</t>
  </si>
  <si>
    <t>ŽB žlab kolejového lože včetně říms, výztuž</t>
  </si>
  <si>
    <t>ŽB žlab kolejového lože včetně říms, výztuž 
5,225=5.225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</si>
  <si>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</si>
  <si>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</si>
  <si>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</si>
  <si>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Podkladní beton pod deskou žlabu kol. lože, pod přechodové zdi, C12/15-X0</t>
  </si>
  <si>
    <t>Podkladní beton pod deskou žlabu kol. lože, pod přechodové zdi, C12/15-X0 
6,1+3,2*1,7*0,15*2=7.732 [A]</t>
  </si>
  <si>
    <t>451314</t>
  </si>
  <si>
    <t>PODKLADNÍ A VÝPLŇOVÉ VRSTVY Z PROSTÉHO BETONU C25/30</t>
  </si>
  <si>
    <t>Lože pod dlažbu.</t>
  </si>
  <si>
    <t>Lože pod dlažbu. 
odláždění pat pilířů: 0,1*1,0*((7,7+4,2)*2*4)+(7,6*2)+(6,0*2+6,3)=43.020 [A] 
odláždění vyústění drenáže: 0,1*1,0*1,0*4=0.400 [B] 
Celkem: A+B=43.420 [C]</t>
  </si>
  <si>
    <t>Vyplnění ponechaných částí trubek stálého zařízení výplňovým betonem.</t>
  </si>
  <si>
    <t>Vyplnění ponechaných částí trubek stálého zařízení výplňovým betonem. 
0,13*2,0*4=1.040 [A]</t>
  </si>
  <si>
    <t>45147</t>
  </si>
  <si>
    <t>PODKL A VÝPLŇ VRSTVY Z MALTY PLASTICKÉ</t>
  </si>
  <si>
    <t>Plastmalta pod patní plechy zábradlí na mostě, tl. podlití 10 mm, plastmalta pod patní desky zábradlí na přechodových zdech, tl. podlití 20 mm</t>
  </si>
  <si>
    <t>Plastmalta pod patní plechy zábradlí na mostě, tl. podlití 10 mm, plastmalta pod patní desky zábradlí na přechodových zdech, tl. podlití 20 mm 
pod patní plechy na mostě:(103*0,011+25*0,016)*0,01=0.015 [A] 
pod patní desky na přech. zdech: 4*0,22*0,28*0,02=0.005 [B] 
Celkem: A+B=0.020 [C]</t>
  </si>
  <si>
    <t>Položka zahrnuje veškerý materiál, výrobky a polotovary, včetně mimostaveništní a vnitrostaveništní dopravy (rovněž přesuny), včetně naložení a složení, případně s uložením.</t>
  </si>
  <si>
    <t>465512</t>
  </si>
  <si>
    <t>DLAŽBY Z LOMOVÉHO KAMENE NA MC</t>
  </si>
  <si>
    <t>Odláždění vyústění příčných drenáží a dlažba okolo pilířů, dlažba do betonu, tl. dlažby 0,2m, tl. betonu 0,1m. U pilířů odláždění v šířce 1,0m od jejich líce.    
Podkladní beton viz pol. 451314.1</t>
  </si>
  <si>
    <t>Odláždění vyústění příčných drenáží a dlažba okolo pilířů, dlažba do betonu, tl. dlažby 0,2m, tl. betonu 0,1m. U pilířů odláždění v šířce 1,0 m od jejich líce.   
Podkladní beton viz pol. 451314.1 
0,2*1,0*(((7,7+4,2)*2*4)+(7,6*2)+(6,0*2+6,3)+0,2*(1,0*1,0*4))=25.900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</si>
  <si>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</si>
  <si>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t>
  </si>
  <si>
    <t>R465511</t>
  </si>
  <si>
    <t>DLAŽBY Z LOMOVÉHO KAMENE NA SUCHO</t>
  </si>
  <si>
    <t>Obnova kamenného odláždění zemních kuželů, odstranění nánosů zeminy.</t>
  </si>
  <si>
    <t>Obnova kamenného odláždění zemních kuželů, odstranění nánosů zeminy. 
2*230=460.000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</si>
  <si>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</si>
  <si>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Komunikace</t>
  </si>
  <si>
    <t>58303</t>
  </si>
  <si>
    <t>KRYT ZE SINIČNÍCH DÍLCŮ (PANELŮ) TL 210MM</t>
  </si>
  <si>
    <t>Silniční panely na přístupové komunikaci na staveniště. Panely 210/1000/3000 mm, kladeny na šířku na polní cestu resp. cyklostezku.Včetně lože ze ŠD, MNT+DMNT.</t>
  </si>
  <si>
    <t>Silniční panely na přístupové komunikaci na staveniště. Panely 210/1000/3000 mm, kladeny na šířku na polní cestu resp. cyklostezku. 
3*150=450.000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</si>
  <si>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</si>
  <si>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</si>
  <si>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62447</t>
  </si>
  <si>
    <t>ÚPRAVA POVRCHŮ VNĚJŠ KONSTR ZDĚNÝCH OMÍT Z MALTY ZVLÁŠTNÍ</t>
  </si>
  <si>
    <t>Úprava rubu zdiva před pokládkou hydroizolace.</t>
  </si>
  <si>
    <t>Úprava rubu zdiva před pokládkou hydroizolace. 
(83,0*4,3+80,5*1,9*2+1,85*6,0+3,4*6,5)=696.000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</si>
  <si>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</si>
  <si>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47</t>
  </si>
  <si>
    <t>R62443</t>
  </si>
  <si>
    <t>ÚPRAVA POVRCHŮ VNĚJŠ KONSTR ZDĚNÝCH OMÍTKOU Z UMĚL KAMENE</t>
  </si>
  <si>
    <t>Doplnění degradovaných části kamenných prvků umělým kamenem, cca 10% plochy zdiva; omítnutí viditelných betonových ploch nově provedených ŽB říms. S úpravou opracování povrchu po vytvrdnutí např. pemrlací.</t>
  </si>
  <si>
    <t>Doplnění degradovaných části kamenných prvků umělým kamenem, cca 10% plochy zdiva; omítnutí viditelných betonových ploch nově provedených ŽB říms. S úpravou opracování povrchu po vytvrdnutí např. pemrlací. 
Doplnění zdiva: 2283*0,10+2*1,24*14,45=264.136 [A] 
Omítnutí říms: 2*1,25*14,45=36.125 [B] 
Celkem: A+B=300.261 [C]</t>
  </si>
  <si>
    <t>48</t>
  </si>
  <si>
    <t>R62745</t>
  </si>
  <si>
    <t>SPÁROVÁNÍ STARÉHO ZDIVA CEMENTOVOU MALTOU</t>
  </si>
  <si>
    <t>Hloubkové spárování zdiva opěr, pilířů, poprsních zdí, parapetních zdí a kleneb včetně vysekání staré malty, spárovací malta bude včetně přísady pro zvýšení přilnavosti. 100% plochy</t>
  </si>
  <si>
    <t>Hloubkové spárování zdiva opěr, pilířů, poprsních zdí, parapetních zdí a kleneb včetně vysekání staré malty, spárovací malta bude včetně přísady pro zvýšení přilnavosti. 100% plochy 
2283=2 283.000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</si>
  <si>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</si>
  <si>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</si>
  <si>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702111</t>
  </si>
  <si>
    <t>KABELOVÝ ŽLAB ZEMNÍ VČETNĚ KRYTU SVĚTLÉ ŠÍŘKY DO 120 MM</t>
  </si>
  <si>
    <t>Rezervní žlab (126x200 mm) pro plánovanou budoucí trasu ve správě SŽ SSZT.</t>
  </si>
  <si>
    <t>Rezervní žlab (126x200 mm) pro plánovanou budoucí trasu ve správě SŽ SSZT. 
120=120.000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</si>
  <si>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</si>
  <si>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711131</t>
  </si>
  <si>
    <t>IZOLACE BĚŽNÝCH KONSTRUKCÍ PROTI VOLNĚ STÉKAJÍCÍ VODĚ ASFALTOVÝMI NÁTĚRY</t>
  </si>
  <si>
    <t>ALP + 2xALN na přechodových zídkách.</t>
  </si>
  <si>
    <t>ALP + 2xALN na přechodových zídkách. 
0,8*3,0*2+0,18*2*(1,5+0,6)=5.556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</si>
  <si>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</si>
  <si>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</si>
  <si>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</si>
  <si>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Ochrana bezešvé izolace proti mechanickému poškození při zásypových pracích. 2x 800g/m2</t>
  </si>
  <si>
    <t>Ochrana bezešvé izolace proti mechanickému poškození při zásypových pracích. 2x 800g/m2 
2*847=1 694.000 [A]</t>
  </si>
  <si>
    <t>položka zahrnuje:  
- dodání  předepsaného ochranného materiálu  
- zřízení ochrany izolace</t>
  </si>
  <si>
    <t>49</t>
  </si>
  <si>
    <t>R711426</t>
  </si>
  <si>
    <t>CELOPLOŠNÁ BEZEŠVÁ HYDROIZOLACE PROTI STÉKAJÍCÍ VODĚ</t>
  </si>
  <si>
    <t>Celoplošná bezešvá hydroizolace proti volně stékající vodě.</t>
  </si>
  <si>
    <t>Bezešvá hydroizolace proti volně stékající vodě. 
(83,0*4,2+80,5*2,15*2+7,1*14,43)+(2,2*0,9*4)+(1,85*6,0+3,4*6,5+3,0*0,8*4)=847.923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</si>
  <si>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</si>
  <si>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50</t>
  </si>
  <si>
    <t>R7838I</t>
  </si>
  <si>
    <t>NÁTĚRY KAMEN KONSTR HYDROFOBNÍ</t>
  </si>
  <si>
    <t>Celoplošný hydrofobní nátěr na kamenné zdivo pro zpevnění jeho povrchu.</t>
  </si>
  <si>
    <t>Celoplošný hydrofobní nátěr na kamenné zdivo pro zpevnění jeho povrchu. 
2283=2 283.000 [A]</t>
  </si>
  <si>
    <t>1. Položka obsahuje:  
 – veškeré příslušenství pro montáž  
2. Položka neobsahuje:  
 X  
3. Způsob měření:  
Měří se plocha v metrech čtverečných.</t>
  </si>
  <si>
    <t>Potrubí</t>
  </si>
  <si>
    <t>83434</t>
  </si>
  <si>
    <t>POTRUBÍ Z TRUB KAMENINOVÝCH DN DO 200MM</t>
  </si>
  <si>
    <t>Vyústění drenáže skrz kamenné zdivo.</t>
  </si>
  <si>
    <t>Vyústění drenáže skrz kamenné zdivo. 
2*0,8=1.600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</si>
  <si>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</si>
  <si>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</si>
  <si>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9112A1</t>
  </si>
  <si>
    <t>ZÁBRADLÍ MOSTNÍ S VODOR MADLY - DODÁVKA A MONTÁŽ</t>
  </si>
  <si>
    <t>Zábradlí na přechodových zdech, včetně kotvení, montáže a PKO</t>
  </si>
  <si>
    <t>Zábradlí na přechodových zdech, včetně kotvení, montáže a PKO 
2,95*2=5.900 [A]</t>
  </si>
  <si>
    <t>položka zahrnuje:  
dodání zábradlí včetně předepsané povrchové úpravy  
kotvení sloupků, t.j. kotevní desky, šrouby z nerez oceli, vrty a zálivku, pokud zadávací dokumentace nestanoví jinak  
případné nivelační hmoty pod kotevní desky</t>
  </si>
  <si>
    <t>917223</t>
  </si>
  <si>
    <t>SILNIČNÍ A CHODNÍKOVÉ OBRUBY Z BETONOVÝCH OBRUBNÍKŮ ŠÍŘ 100MM</t>
  </si>
  <si>
    <t>Lemování dlažby.</t>
  </si>
  <si>
    <t>Lemování dlažby. 
132=132.000 [A]</t>
  </si>
  <si>
    <t>Položka zahrnuje:  
dodání a pokládku betonových obrubníků o rozměrech předepsaných zadávací dokumentací  
betonové lože i boční betonovou opěrku.</t>
  </si>
  <si>
    <t>919162</t>
  </si>
  <si>
    <t>ŘEZÁNÍ KAMENNÝCH KONSTRUKCÍ TL DO 100MM</t>
  </si>
  <si>
    <t>Drážky pro uložení helikální výztuže, klenby</t>
  </si>
  <si>
    <t>Drážky pro uložení helikální výztuže, klenby 
522=522.000 [A]</t>
  </si>
  <si>
    <t>položka zahrnuje řezání kamenných konstrukcí v předepsané tloušťce, včetně spotřeby vody</t>
  </si>
  <si>
    <t>93653</t>
  </si>
  <si>
    <t>MOSTNÍ ODVODŇOVACÍ SOUPRAVA</t>
  </si>
  <si>
    <t>Odvodňovač DN150 z korozivzdorné oceli (A2)</t>
  </si>
  <si>
    <t>Odvodňovač DN150 z korozivzdorné oceli (A2) 
6=6.000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</si>
  <si>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</si>
  <si>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938444</t>
  </si>
  <si>
    <t>OČIŠTĚNÍ ZDIVA OTRYSKÁNÍM TLAKOVOU VODOU PŘES 1000 BARŮ</t>
  </si>
  <si>
    <t>Celoplošné otryskání povrchu tlakovou vodou před provedením spárování a po něm. Tlak bude zvolen dle zkoušky na referenční ploše tak, aby při otryskání nedošlo k poškozeníi kamenného zdiva.</t>
  </si>
  <si>
    <t>Celoplošné otryskání povrchu tlakovou vodou před provedením spárování a po něm. Tlak bude zvolen dle zkoušky na referenční ploše tak, aby při otryskání nedošlo k poškozeníi kamenného zdiva. 
2283*2=4 566.000 [A]</t>
  </si>
  <si>
    <t>položka zahrnuje očištění předepsaným způsobem včetně odklizení vzniklého odpadu</t>
  </si>
  <si>
    <t>94490</t>
  </si>
  <si>
    <t>OCHRANNÁ KONSTRUKCE</t>
  </si>
  <si>
    <t>Zaplachtování mostu z důvodů umístění stavby v intravilánu.</t>
  </si>
  <si>
    <t>Zaplachtování mostu z důvodů umístění stavby v intravilánu. 
2283*1,1=2 511.300 [A]</t>
  </si>
  <si>
    <t>Položka zahrnuje dovoz, montáž, údržbu, opotřebení (nájemné), demontáž, konzervaci, odvoz.</t>
  </si>
  <si>
    <t>96613</t>
  </si>
  <si>
    <t>BOURÁNÍ KONSTRUKCÍ Z KAMENE NA MC</t>
  </si>
  <si>
    <t>Odbourání vrchní části kamenné spodní stavby na O1, zbytku parapetní zdi a kamenných říms na O1</t>
  </si>
  <si>
    <t>Odbourání vrchní části kamenné spodní stavby na O1, zbytku parapetní zdi a kamenných říms na O1 
parapetní zeď: 0,12*0,9*4,4+0,12*0,9*0,45*2=0.572 [A] 
kamenné římsy:0,38*(5,7+1,2)=2.622 [B] 
spodní stavba: 0,45*1,0*14,5*2=13.050 [C] 
Celkem: A+B+C=16.244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</si>
  <si>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</si>
  <si>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</si>
  <si>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</si>
  <si>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Odbourání betonových říms nad opěrou O1</t>
  </si>
  <si>
    <t>Odbourání betonových říms nad opěrou O1 
((0,8*0,25+0,5*0,6)*10,0+(0,95*0,25+0,5*0,6)*14,3+(0,35*0,1*10,8+2,5*1,2*0,2))*1,1=15.031 [A]</t>
  </si>
  <si>
    <t>51</t>
  </si>
  <si>
    <t>R9112A1</t>
  </si>
  <si>
    <t>KG</t>
  </si>
  <si>
    <t>Zábradlí na mostě, jednomadlové, atypické, trubkové, včetně kotvení, montáže a PKO. Vrchní nátěr bude proveden v odstínu tzv. kovářské černi.</t>
  </si>
  <si>
    <t>Zábradlí na mostě, jednomadlové, atypické, trubkové, včetně kotvení, montáže a PKO. Vrchní nátěr bude proveden v odstínu tzv. kovářské černi. 
1348=1 348.000 [A]</t>
  </si>
  <si>
    <t>52</t>
  </si>
  <si>
    <t>R936501</t>
  </si>
  <si>
    <t>DROBNÉ DOPLŇK KONSTR KOVOVÉ NEREZ</t>
  </si>
  <si>
    <t>Helikální výztuž - nerezové výztužné pruty šroubovitého tvaru osazené do vyfrézovaných drážek v klenbách, Helikální výztuž - vlepená do otvorů pro kotvení obkladu přechodových zdí.</t>
  </si>
  <si>
    <t>Helikální výztuž - nerezové výztužné pruty šroubovitého tvaru osazené do vyfrézovaných drážek v klenbách, Helikální výztuž - vlepená do otvorů pro kotvení obkladu přechodových zdí. 
klenby 1332=1 332.000 [A] 
kotvení obkladu:50*0,200=10.000 [B] 
Celkem: A+B=1 342.000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</si>
  <si>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</si>
  <si>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53</t>
  </si>
  <si>
    <t>Kotvení nové parapetní zdi do ŽB říms a skotvení kamenných bloků pomocí nerezových závitových tyčí M20 dl. 700 mm</t>
  </si>
  <si>
    <t>Kotvení nové parapetní zdi do ŽB říms a skotvení kamenných bloků pomocí nerezových závitových tyčí M20 dl. 700 mm 
hmotnost kotev M20: 36*2*(0,7*2,0)=100.800 [A]</t>
  </si>
  <si>
    <t>54</t>
  </si>
  <si>
    <t>KS</t>
  </si>
  <si>
    <t>Deska se zhotovitelem opravy mostu, s vyznačením letopočtu rekonstrukce a identifikační tabulka památkově chráněného objektu.</t>
  </si>
  <si>
    <t>Deska se zhotovitelem opravy mostu, s vyznačením letopočtu rekonstrukce a identifikační tabulka památkově chráněného objektu. 
3=3.000 [A]</t>
  </si>
  <si>
    <t>55</t>
  </si>
  <si>
    <t>R94190</t>
  </si>
  <si>
    <t>LEHKÉ PRACOVNÍ LEŠENÍ DO 1,5 KPA</t>
  </si>
  <si>
    <t>M3OP</t>
  </si>
  <si>
    <t>Mnt+dmnt+pronájem 6 měsíců pro injektáž, přezdění, spárování a očištění po obou stranách mostu a pod klenbami. Předpoklad lešení na 2 pole a po provedení prací jeho přesun po délce mostu.</t>
  </si>
  <si>
    <t>Mnt+dmnt+pronájem 6 měsíců pro injektáž, přezdění, spárování a očištění po obou stranách mostu a pod klenbami. Předpoklad lešení na 2 pole a po provedení prací jeho přesun po délce mostu. 
Podél mostu: 2*30*2,5*16,0=2 400.000 [A] 
Pod klenbami: 2*9,2*9,4*7,0=1 210.720 [B] 
Celkem: A+B=3 610.720 [C]</t>
  </si>
  <si>
    <t>56</t>
  </si>
  <si>
    <t>R96618</t>
  </si>
  <si>
    <t>BOURÁNÍ KONSTRUKCÍ KOVOVÝCH</t>
  </si>
  <si>
    <t>Demontáž stávajícího zábradlí a odvoz do šrotu.</t>
  </si>
  <si>
    <t>Demontáž stávajícího zábradlí a odvoz do šrotu. 
35*38/1000=1.330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</si>
  <si>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</si>
  <si>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57</t>
  </si>
  <si>
    <t>R96713</t>
  </si>
  <si>
    <t>VYBOURÁNÍ ČÁSTÍ KONSTRUKCÍ KAMENNÝCH NA MC</t>
  </si>
  <si>
    <t>Vytvoření bezpečnostních výklenků v parapetních zdech, zúžení parapetních zdí,</t>
  </si>
  <si>
    <t>Vytvoření bezpečnostních výklenků v parapetních zdech, zúžení parapetních zdí, 
0,26*0,86*2,0*5+0,13*0,86*2,5+0,16*0,86*4,3+0,46*0,5*0,86=3.305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</si>
  <si>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</si>
  <si>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11-20-01.1</t>
  </si>
  <si>
    <t>DIO</t>
  </si>
  <si>
    <t>SO 11-20-01.1</t>
  </si>
  <si>
    <t>1=1.000 [A]</t>
  </si>
  <si>
    <t>911CA1</t>
  </si>
  <si>
    <t>SVODIDLO BETON, ÚROVEŇ ZADRŽ N2 VÝŠ 0,8M - DODÁVKA A MONTÁŽ</t>
  </si>
  <si>
    <t>2*14=28.000 [A] 
Celkem: A=28.000 [B]</t>
  </si>
  <si>
    <t>položka zahrnuje:  
- kompletní dodávku všech dílů betonového svodidla včetně spojovacích prvků  
- osazení svodidla  
- přechod na jiný typ svodidla nebo přes mostní závěr  
nezahrnuje odrazky nebo retroreflexní fólie  
nezahrnuje podkladní vrstvu</t>
  </si>
  <si>
    <t>911CA3</t>
  </si>
  <si>
    <t>SVODIDLO BETON, ÚROVEŇ ZADRŽ N2 VÝŠ 0,8M - DEMONTÁŽ S PŘESUNEM</t>
  </si>
  <si>
    <t>2*14=28.000 [A]</t>
  </si>
  <si>
    <t>položka zahrnuje:  
- demontáž a odstranění zařízení  
- jeho odvoz na předepsané místo</t>
  </si>
  <si>
    <t>911CA9</t>
  </si>
  <si>
    <t>SVODIDLO BETON, ÚROVEŇ ZADRŽ N2 VÝŠ 0,8M - NÁJEM</t>
  </si>
  <si>
    <t>MDEN</t>
  </si>
  <si>
    <t>2*14*120=3 360.000 [A]</t>
  </si>
  <si>
    <t>položka zahrnuje denní sazbu za pronájem zařízení  
počet měrných jednotek se určí jako součin délky zařízení a počtu dnů použití</t>
  </si>
  <si>
    <t>914162</t>
  </si>
  <si>
    <t>DOPRAVNÍ ZNAČKY ZÁKLADNÍ VELIKOSTI HLINÍKOVÉ FÓLIE TŘ 1 - MONTÁŽ S PŘEMÍSTĚNÍM</t>
  </si>
  <si>
    <t>11=11.000 [A]</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</si>
  <si>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</si>
  <si>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</si>
  <si>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</si>
  <si>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Položka zahrnuje odstranění, demontáž a odklizení materiálu s odvozem na předepsané místo</t>
  </si>
  <si>
    <t>914169</t>
  </si>
  <si>
    <t>DOPRAV ZNAČKY ZÁKL VEL HLINÍK FÓLIE TŘ 1 - NÁJEMNÉ</t>
  </si>
  <si>
    <t>KSDEN</t>
  </si>
  <si>
    <t>11*120=1 320.000 [A]</t>
  </si>
  <si>
    <t>položka zahrnuje sazbu za pronájem dopravních značek a zařízení, počet jednotek je určen jako součin počtu značek a počtu dní použití</t>
  </si>
  <si>
    <t>914952</t>
  </si>
  <si>
    <t>SLOUPKY A STOJKY DZ Z JÄKL PROF PRO OCEL STOJAN MONT S PŘESUN</t>
  </si>
  <si>
    <t>položka zahrnuje:  
- dopravu demontovaného zařízení z dočasné skládky  
- osazení a montáž zařízení na místě určeném projektem  
- nutnou opravu poškozených částí  
nezahrnuje dodávku sloupku, stojky a upevňovacího zařízení</t>
  </si>
  <si>
    <t>914953</t>
  </si>
  <si>
    <t>SLOUPKY A STOJKY DZ Z JÄKL PROFILŮ PRO OCEL STOJAN DEMONTÁŽ</t>
  </si>
  <si>
    <t>914959</t>
  </si>
  <si>
    <t>SLOUP A STOJKY DZ Z JÄKL PRO OCEL STOJAN NÁJEMNÉ</t>
  </si>
  <si>
    <t>(11)*120=1 320.000 [A]</t>
  </si>
  <si>
    <t>položka zahrnuje sazbu za pronájem dopravních značek a zařízení. Počet měrných jednotek se určí jako součin počtu sloupků a počtu dní použití</t>
  </si>
  <si>
    <t>D.2.1.5</t>
  </si>
  <si>
    <t>Ostatní inženýrské objekty</t>
  </si>
  <si>
    <t xml:space="preserve">  SO 11-30-01</t>
  </si>
  <si>
    <t>Přeložka vedení SŽ - SSZT</t>
  </si>
  <si>
    <t>SO 11-30-01</t>
  </si>
  <si>
    <t>02730</t>
  </si>
  <si>
    <t>POMOC PRÁCE ZŘÍZ NEBO ZAJIŠŤ OCHRANU INŽENÝRSKÝCH SÍTÍ</t>
  </si>
  <si>
    <t>Zajištění odhalených kabelových tras po dobu rekonstrukce; vymístění z kabelové trasy a zpětná pokládka do nového žlabu.</t>
  </si>
  <si>
    <t>Zajištění odhalených kabelových tras po dobu rekonstrukce; vymístění z kabelové trasy a zpětná pokládka do nového žlabu. 
1=1.000 [A]</t>
  </si>
  <si>
    <t>zahrnuje veškeré náklady spojené s objednatelem požadovanými zařízeními</t>
  </si>
  <si>
    <t>132831</t>
  </si>
  <si>
    <t>HLOUBENÍ RÝH ŠÍŘ DO 2M PAŽ I NEPAŽ TŘ. II, ODVOZ DO 1KM</t>
  </si>
  <si>
    <t>Výkopy pro odhalení kabelových tras.</t>
  </si>
  <si>
    <t>Výkopy pro odhalení kabelových tras. 
160*0,35*0,5=28.000 [A]</t>
  </si>
  <si>
    <t>17411</t>
  </si>
  <si>
    <t>ZÁSYP JAM A RÝH ZEMINOU SE ZHUTNĚNÍM</t>
  </si>
  <si>
    <t>Zasypání kabelových tras původním materiálem.</t>
  </si>
  <si>
    <t>Zasypání kabelových tras původním materiálem. 
150*0,35*0,5=26.250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</si>
  <si>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</si>
  <si>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2*150=300.000 [A]</t>
  </si>
  <si>
    <t>702311</t>
  </si>
  <si>
    <t>ZAKRYTÍ KABELŮ VÝSTRAŽNOU FÓLIÍ ŠÍŘKY DO 20 CM</t>
  </si>
  <si>
    <t>150=150.000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</si>
  <si>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</si>
  <si>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</si>
  <si>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</si>
  <si>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</si>
  <si>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R742P17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</si>
  <si>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</si>
  <si>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</si>
  <si>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R744720</t>
  </si>
  <si>
    <t>ZÁVĚREČNÉ MĚŘENÍ, ZKOUŠENÍ KABELŮ</t>
  </si>
  <si>
    <t>Měření po uložení do definitivní polohy.</t>
  </si>
  <si>
    <t>Měření po uložení do definitivní polohy. 
1=1.000 [A]</t>
  </si>
  <si>
    <t>Popis činnosti : měření, zkoušení kabelů, rozvaděčůPoloža obsahuje : provedení veškerých měření a napěťových zkoušek na zařízení po jeho namontování, vyhodnocení měření a zkoušek, zpracování protokolů, dodání atestů a revizních zpráv</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</si>
</sst>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dimension ref="A1:F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f>
      </c>
    </row>
    <row r="7" spans="2:3" ht="12.75" customHeight="1">
      <c r="B7" s="8" t="s">
        <v>7</v>
      </c>
      <c s="10">
        <f>0+E10+E12+E14+E17+E20</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105</v>
      </c>
      <c s="12" t="s">
        <v>106</v>
      </c>
      <c s="14">
        <f>0+C13</f>
      </c>
      <c s="14">
        <f>C12*0.21</f>
      </c>
      <c s="14">
        <f>0+E13</f>
      </c>
      <c s="13">
        <f>0+F13</f>
      </c>
    </row>
    <row r="13" spans="1:6" ht="12.75">
      <c r="A13" s="11" t="s">
        <v>107</v>
      </c>
      <c s="12" t="s">
        <v>106</v>
      </c>
      <c s="14">
        <f>'SO 98-98'!K8+'SO 98-98'!M8</f>
      </c>
      <c s="14">
        <f>C13*0.21</f>
      </c>
      <c s="14">
        <f>C13+D13</f>
      </c>
      <c s="13">
        <f>'SO 98-98'!T7</f>
      </c>
    </row>
    <row r="14" spans="1:6" ht="12.75">
      <c r="A14" s="11" t="s">
        <v>142</v>
      </c>
      <c s="12" t="s">
        <v>143</v>
      </c>
      <c s="14">
        <f>0+C15+C16</f>
      </c>
      <c s="14">
        <f>C14*0.21</f>
      </c>
      <c s="14">
        <f>0+E15+E16</f>
      </c>
      <c s="13">
        <f>0+F15+F16</f>
      </c>
    </row>
    <row r="15" spans="1:6" ht="12.75">
      <c r="A15" s="11" t="s">
        <v>144</v>
      </c>
      <c s="12" t="s">
        <v>143</v>
      </c>
      <c s="14">
        <f>'SO 11-00-01'!K8+'SO 11-00-01'!M8</f>
      </c>
      <c s="14">
        <f>C15*0.21</f>
      </c>
      <c s="14">
        <f>C15+D15</f>
      </c>
      <c s="13">
        <f>'SO 11-00-01'!T7</f>
      </c>
    </row>
    <row r="16" spans="1:6" ht="12.75">
      <c r="A16" s="11" t="s">
        <v>296</v>
      </c>
      <c s="12" t="s">
        <v>297</v>
      </c>
      <c s="14">
        <f>'SO 11-00-01.1'!K8+'SO 11-00-01.1'!M8</f>
      </c>
      <c s="14">
        <f>C16*0.21</f>
      </c>
      <c s="14">
        <f>C16+D16</f>
      </c>
      <c s="13">
        <f>'SO 11-00-01.1'!T7</f>
      </c>
    </row>
    <row r="17" spans="1:6" ht="12.75">
      <c r="A17" s="11" t="s">
        <v>314</v>
      </c>
      <c s="12" t="s">
        <v>315</v>
      </c>
      <c s="14">
        <f>0+C18+C19</f>
      </c>
      <c s="14">
        <f>C17*0.21</f>
      </c>
      <c s="14">
        <f>0+E18+E19</f>
      </c>
      <c s="13">
        <f>0+F18+F19</f>
      </c>
    </row>
    <row r="18" spans="1:6" ht="12.75">
      <c r="A18" s="11" t="s">
        <v>316</v>
      </c>
      <c s="12" t="s">
        <v>317</v>
      </c>
      <c s="14">
        <f>'SO 11-20-01'!K8+'SO 11-20-01'!M8</f>
      </c>
      <c s="14">
        <f>C18*0.21</f>
      </c>
      <c s="14">
        <f>C18+D18</f>
      </c>
      <c s="13">
        <f>'SO 11-20-01'!T7</f>
      </c>
    </row>
    <row r="19" spans="1:6" ht="12.75">
      <c r="A19" s="11" t="s">
        <v>601</v>
      </c>
      <c s="12" t="s">
        <v>602</v>
      </c>
      <c s="14">
        <f>'SO 11-20-01.1'!K8+'SO 11-20-01.1'!M8</f>
      </c>
      <c s="14">
        <f>C19*0.21</f>
      </c>
      <c s="14">
        <f>C19+D19</f>
      </c>
      <c s="13">
        <f>'SO 11-20-01.1'!T7</f>
      </c>
    </row>
    <row r="20" spans="1:6" ht="12.75">
      <c r="A20" s="11" t="s">
        <v>639</v>
      </c>
      <c s="12" t="s">
        <v>640</v>
      </c>
      <c s="14">
        <f>0+C21</f>
      </c>
      <c s="14">
        <f>C20*0.21</f>
      </c>
      <c s="14">
        <f>0+E21</f>
      </c>
      <c s="13">
        <f>0+F21</f>
      </c>
    </row>
    <row r="21" spans="1:6" ht="12.75">
      <c r="A21" s="11" t="s">
        <v>641</v>
      </c>
      <c s="12" t="s">
        <v>642</v>
      </c>
      <c s="14">
        <f>'SO 11-30-01'!K8+'SO 11-30-01'!M8</f>
      </c>
      <c s="14">
        <f>C21*0.21</f>
      </c>
      <c s="14">
        <f>C21+D21</f>
      </c>
      <c s="13">
        <f>'SO 11-30-01'!T7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f>
      </c>
      <c s="32">
        <f>0+M10+M14+M18+M22+M26+M30+M34+M38+M42</f>
      </c>
    </row>
    <row r="10" spans="1:16" ht="12.75">
      <c r="A10" t="s">
        <v>48</v>
      </c>
      <c s="34" t="s">
        <v>49</v>
      </c>
      <c s="34" t="s">
        <v>50</v>
      </c>
      <c s="35" t="s">
        <v>51</v>
      </c>
      <c s="6" t="s">
        <v>52</v>
      </c>
      <c s="36" t="s">
        <v>53</v>
      </c>
      <c s="37">
        <v>1040.972</v>
      </c>
      <c s="36">
        <v>0</v>
      </c>
      <c s="36">
        <f>ROUND(G10*H10,6)</f>
      </c>
      <c r="L10" s="38">
        <v>0</v>
      </c>
      <c s="32">
        <f>ROUND(ROUND(L10,2)*ROUND(G10,3),2)</f>
      </c>
      <c s="36" t="s">
        <v>54</v>
      </c>
      <c>
        <f>(M10*21)/100</f>
      </c>
      <c t="s">
        <v>26</v>
      </c>
    </row>
    <row r="11" spans="1:5" ht="12.75">
      <c r="A11" s="35" t="s">
        <v>55</v>
      </c>
      <c r="E11" s="39" t="s">
        <v>56</v>
      </c>
    </row>
    <row r="12" spans="1:5" ht="38.25">
      <c r="A12" s="35" t="s">
        <v>57</v>
      </c>
      <c r="E12" s="40" t="s">
        <v>58</v>
      </c>
    </row>
    <row r="13" spans="1:5" ht="25.5">
      <c r="A13" t="s">
        <v>59</v>
      </c>
      <c r="E13" s="39" t="s">
        <v>60</v>
      </c>
    </row>
    <row r="14" spans="1:16" ht="12.75">
      <c r="A14" t="s">
        <v>48</v>
      </c>
      <c s="34" t="s">
        <v>26</v>
      </c>
      <c s="34" t="s">
        <v>50</v>
      </c>
      <c s="35" t="s">
        <v>61</v>
      </c>
      <c s="6" t="s">
        <v>52</v>
      </c>
      <c s="36" t="s">
        <v>53</v>
      </c>
      <c s="37">
        <v>74.26</v>
      </c>
      <c s="36">
        <v>0</v>
      </c>
      <c s="36">
        <f>ROUND(G14*H14,6)</f>
      </c>
      <c r="L14" s="38">
        <v>0</v>
      </c>
      <c s="32">
        <f>ROUND(ROUND(L14,2)*ROUND(G14,3),2)</f>
      </c>
      <c s="36" t="s">
        <v>54</v>
      </c>
      <c>
        <f>(M14*21)/100</f>
      </c>
      <c t="s">
        <v>26</v>
      </c>
    </row>
    <row r="15" spans="1:5" ht="12.75">
      <c r="A15" s="35" t="s">
        <v>55</v>
      </c>
      <c r="E15" s="39" t="s">
        <v>62</v>
      </c>
    </row>
    <row r="16" spans="1:5" ht="89.25">
      <c r="A16" s="35" t="s">
        <v>57</v>
      </c>
      <c r="E16" s="40" t="s">
        <v>63</v>
      </c>
    </row>
    <row r="17" spans="1:5" ht="25.5">
      <c r="A17" t="s">
        <v>59</v>
      </c>
      <c r="E17" s="39" t="s">
        <v>60</v>
      </c>
    </row>
    <row r="18" spans="1:16" ht="12.75">
      <c r="A18" t="s">
        <v>48</v>
      </c>
      <c s="34" t="s">
        <v>25</v>
      </c>
      <c s="34" t="s">
        <v>50</v>
      </c>
      <c s="35" t="s">
        <v>64</v>
      </c>
      <c s="6" t="s">
        <v>52</v>
      </c>
      <c s="36" t="s">
        <v>53</v>
      </c>
      <c s="37">
        <v>34.16</v>
      </c>
      <c s="36">
        <v>0</v>
      </c>
      <c s="36">
        <f>ROUND(G18*H18,6)</f>
      </c>
      <c r="L18" s="38">
        <v>0</v>
      </c>
      <c s="32">
        <f>ROUND(ROUND(L18,2)*ROUND(G18,3),2)</f>
      </c>
      <c s="36" t="s">
        <v>54</v>
      </c>
      <c>
        <f>(M18*21)/100</f>
      </c>
      <c t="s">
        <v>26</v>
      </c>
    </row>
    <row r="19" spans="1:5" ht="12.75">
      <c r="A19" s="35" t="s">
        <v>55</v>
      </c>
      <c r="E19" s="39" t="s">
        <v>65</v>
      </c>
    </row>
    <row r="20" spans="1:5" ht="38.25">
      <c r="A20" s="35" t="s">
        <v>57</v>
      </c>
      <c r="E20" s="40" t="s">
        <v>66</v>
      </c>
    </row>
    <row r="21" spans="1:5" ht="25.5">
      <c r="A21" t="s">
        <v>59</v>
      </c>
      <c r="E21" s="39" t="s">
        <v>60</v>
      </c>
    </row>
    <row r="22" spans="1:16" ht="25.5">
      <c r="A22" t="s">
        <v>48</v>
      </c>
      <c s="34" t="s">
        <v>67</v>
      </c>
      <c s="34" t="s">
        <v>68</v>
      </c>
      <c s="35" t="s">
        <v>69</v>
      </c>
      <c s="6" t="s">
        <v>70</v>
      </c>
      <c s="36" t="s">
        <v>71</v>
      </c>
      <c s="37">
        <v>844.011</v>
      </c>
      <c s="36">
        <v>0</v>
      </c>
      <c s="36">
        <f>ROUND(G22*H22,6)</f>
      </c>
      <c r="L22" s="38">
        <v>0</v>
      </c>
      <c s="32">
        <f>ROUND(ROUND(L22,2)*ROUND(G22,3),2)</f>
      </c>
      <c s="36" t="s">
        <v>54</v>
      </c>
      <c>
        <f>(M22*21)/100</f>
      </c>
      <c t="s">
        <v>26</v>
      </c>
    </row>
    <row r="23" spans="1:5" ht="25.5">
      <c r="A23" s="35" t="s">
        <v>55</v>
      </c>
      <c r="E23" s="39" t="s">
        <v>72</v>
      </c>
    </row>
    <row r="24" spans="1:5" ht="12.75">
      <c r="A24" s="35" t="s">
        <v>57</v>
      </c>
      <c r="E24" s="40" t="s">
        <v>73</v>
      </c>
    </row>
    <row r="25" spans="1:5" ht="127.5">
      <c r="A25" t="s">
        <v>59</v>
      </c>
      <c r="E25" s="39" t="s">
        <v>74</v>
      </c>
    </row>
    <row r="26" spans="1:16" ht="25.5">
      <c r="A26" t="s">
        <v>48</v>
      </c>
      <c s="34" t="s">
        <v>75</v>
      </c>
      <c s="34" t="s">
        <v>76</v>
      </c>
      <c s="35" t="s">
        <v>77</v>
      </c>
      <c s="6" t="s">
        <v>78</v>
      </c>
      <c s="36" t="s">
        <v>71</v>
      </c>
      <c s="37">
        <v>158.729</v>
      </c>
      <c s="36">
        <v>0</v>
      </c>
      <c s="36">
        <f>ROUND(G26*H26,6)</f>
      </c>
      <c r="L26" s="38">
        <v>0</v>
      </c>
      <c s="32">
        <f>ROUND(ROUND(L26,2)*ROUND(G26,3),2)</f>
      </c>
      <c s="36" t="s">
        <v>54</v>
      </c>
      <c>
        <f>(M26*21)/100</f>
      </c>
      <c t="s">
        <v>26</v>
      </c>
    </row>
    <row r="27" spans="1:5" ht="25.5">
      <c r="A27" s="35" t="s">
        <v>55</v>
      </c>
      <c r="E27" s="39" t="s">
        <v>79</v>
      </c>
    </row>
    <row r="28" spans="1:5" ht="12.75">
      <c r="A28" s="35" t="s">
        <v>57</v>
      </c>
      <c r="E28" s="40" t="s">
        <v>80</v>
      </c>
    </row>
    <row r="29" spans="1:5" ht="127.5">
      <c r="A29" t="s">
        <v>59</v>
      </c>
      <c r="E29" s="39" t="s">
        <v>74</v>
      </c>
    </row>
    <row r="30" spans="1:16" ht="25.5">
      <c r="A30" t="s">
        <v>48</v>
      </c>
      <c s="34" t="s">
        <v>81</v>
      </c>
      <c s="34" t="s">
        <v>82</v>
      </c>
      <c s="35" t="s">
        <v>83</v>
      </c>
      <c s="6" t="s">
        <v>84</v>
      </c>
      <c s="36" t="s">
        <v>71</v>
      </c>
      <c s="37">
        <v>48.06</v>
      </c>
      <c s="36">
        <v>0</v>
      </c>
      <c s="36">
        <f>ROUND(G30*H30,6)</f>
      </c>
      <c r="L30" s="38">
        <v>0</v>
      </c>
      <c s="32">
        <f>ROUND(ROUND(L30,2)*ROUND(G30,3),2)</f>
      </c>
      <c s="36" t="s">
        <v>54</v>
      </c>
      <c>
        <f>(M30*21)/100</f>
      </c>
      <c t="s">
        <v>26</v>
      </c>
    </row>
    <row r="31" spans="1:5" ht="25.5">
      <c r="A31" s="35" t="s">
        <v>55</v>
      </c>
      <c r="E31" s="39" t="s">
        <v>85</v>
      </c>
    </row>
    <row r="32" spans="1:5" ht="12.75">
      <c r="A32" s="35" t="s">
        <v>57</v>
      </c>
      <c r="E32" s="40" t="s">
        <v>86</v>
      </c>
    </row>
    <row r="33" spans="1:5" ht="127.5">
      <c r="A33" t="s">
        <v>59</v>
      </c>
      <c r="E33" s="39" t="s">
        <v>74</v>
      </c>
    </row>
    <row r="34" spans="1:16" ht="25.5">
      <c r="A34" t="s">
        <v>48</v>
      </c>
      <c s="34" t="s">
        <v>87</v>
      </c>
      <c s="34" t="s">
        <v>88</v>
      </c>
      <c s="35" t="s">
        <v>89</v>
      </c>
      <c s="6" t="s">
        <v>90</v>
      </c>
      <c s="36" t="s">
        <v>71</v>
      </c>
      <c s="37">
        <v>0.039</v>
      </c>
      <c s="36">
        <v>0</v>
      </c>
      <c s="36">
        <f>ROUND(G34*H34,6)</f>
      </c>
      <c r="L34" s="38">
        <v>0</v>
      </c>
      <c s="32">
        <f>ROUND(ROUND(L34,2)*ROUND(G34,3),2)</f>
      </c>
      <c s="36" t="s">
        <v>54</v>
      </c>
      <c>
        <f>(M34*21)/100</f>
      </c>
      <c t="s">
        <v>26</v>
      </c>
    </row>
    <row r="35" spans="1:5" ht="25.5">
      <c r="A35" s="35" t="s">
        <v>55</v>
      </c>
      <c r="E35" s="39" t="s">
        <v>91</v>
      </c>
    </row>
    <row r="36" spans="1:5" ht="12.75">
      <c r="A36" s="35" t="s">
        <v>57</v>
      </c>
      <c r="E36" s="40" t="s">
        <v>92</v>
      </c>
    </row>
    <row r="37" spans="1:5" ht="127.5">
      <c r="A37" t="s">
        <v>59</v>
      </c>
      <c r="E37" s="39" t="s">
        <v>74</v>
      </c>
    </row>
    <row r="38" spans="1:16" ht="25.5">
      <c r="A38" t="s">
        <v>48</v>
      </c>
      <c s="34" t="s">
        <v>93</v>
      </c>
      <c s="34" t="s">
        <v>94</v>
      </c>
      <c s="35" t="s">
        <v>95</v>
      </c>
      <c s="6" t="s">
        <v>96</v>
      </c>
      <c s="36" t="s">
        <v>71</v>
      </c>
      <c s="37">
        <v>0.079</v>
      </c>
      <c s="36">
        <v>0</v>
      </c>
      <c s="36">
        <f>ROUND(G38*H38,6)</f>
      </c>
      <c r="L38" s="38">
        <v>0</v>
      </c>
      <c s="32">
        <f>ROUND(ROUND(L38,2)*ROUND(G38,3),2)</f>
      </c>
      <c s="36" t="s">
        <v>54</v>
      </c>
      <c>
        <f>(M38*21)/100</f>
      </c>
      <c t="s">
        <v>26</v>
      </c>
    </row>
    <row r="39" spans="1:5" ht="25.5">
      <c r="A39" s="35" t="s">
        <v>55</v>
      </c>
      <c r="E39" s="39" t="s">
        <v>97</v>
      </c>
    </row>
    <row r="40" spans="1:5" ht="12.75">
      <c r="A40" s="35" t="s">
        <v>57</v>
      </c>
      <c r="E40" s="40" t="s">
        <v>98</v>
      </c>
    </row>
    <row r="41" spans="1:5" ht="127.5">
      <c r="A41" t="s">
        <v>59</v>
      </c>
      <c r="E41" s="39" t="s">
        <v>74</v>
      </c>
    </row>
    <row r="42" spans="1:16" ht="25.5">
      <c r="A42" t="s">
        <v>48</v>
      </c>
      <c s="34" t="s">
        <v>99</v>
      </c>
      <c s="34" t="s">
        <v>100</v>
      </c>
      <c s="35" t="s">
        <v>101</v>
      </c>
      <c s="6" t="s">
        <v>102</v>
      </c>
      <c s="36" t="s">
        <v>71</v>
      </c>
      <c s="37">
        <v>5.362</v>
      </c>
      <c s="36">
        <v>0</v>
      </c>
      <c s="36">
        <f>ROUND(G42*H42,6)</f>
      </c>
      <c r="L42" s="38">
        <v>0</v>
      </c>
      <c s="32">
        <f>ROUND(ROUND(L42,2)*ROUND(G42,3),2)</f>
      </c>
      <c s="36" t="s">
        <v>54</v>
      </c>
      <c>
        <f>(M42*21)/100</f>
      </c>
      <c t="s">
        <v>26</v>
      </c>
    </row>
    <row r="43" spans="1:5" ht="25.5">
      <c r="A43" s="35" t="s">
        <v>55</v>
      </c>
      <c r="E43" s="39" t="s">
        <v>103</v>
      </c>
    </row>
    <row r="44" spans="1:5" ht="12.75">
      <c r="A44" s="35" t="s">
        <v>57</v>
      </c>
      <c r="E44" s="40" t="s">
        <v>104</v>
      </c>
    </row>
    <row r="45" spans="1:5" ht="127.5">
      <c r="A45" t="s">
        <v>59</v>
      </c>
      <c r="E45" s="39" t="s">
        <v>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105</v>
      </c>
      <c s="41">
        <f>Rekapitulace!C12</f>
      </c>
      <c s="20" t="s">
        <v>0</v>
      </c>
      <c t="s">
        <v>22</v>
      </c>
      <c t="s">
        <v>26</v>
      </c>
    </row>
    <row r="4" spans="1:16" ht="32" customHeight="1">
      <c r="A4" s="24" t="s">
        <v>19</v>
      </c>
      <c s="25" t="s">
        <v>27</v>
      </c>
      <c s="27" t="s">
        <v>105</v>
      </c>
      <c r="E4" s="26" t="s">
        <v>106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COUNTIFS(L8:L41,"=0",A8:A41,"P")+COUNTIFS(L8:L41,"",A8:A41,"P")+SUM(Q8:Q41)</f>
      </c>
    </row>
    <row r="8" spans="1:13" ht="12.75">
      <c r="A8" t="s">
        <v>43</v>
      </c>
      <c r="C8" s="28" t="s">
        <v>108</v>
      </c>
      <c r="E8" s="30" t="s">
        <v>106</v>
      </c>
      <c r="J8" s="29">
        <f>0+J9+J22+J35+J40</f>
      </c>
      <c s="29">
        <f>0+K9+K22+K35+K40</f>
      </c>
      <c s="29">
        <f>0+L9+L22+L35+L40</f>
      </c>
      <c s="29">
        <f>0+M9+M22+M35+M40</f>
      </c>
    </row>
    <row r="9" spans="1:13" ht="12.75">
      <c r="A9" t="s">
        <v>45</v>
      </c>
      <c r="C9" s="31" t="s">
        <v>49</v>
      </c>
      <c r="E9" s="33" t="s">
        <v>109</v>
      </c>
      <c r="J9" s="32">
        <f>0</f>
      </c>
      <c s="32">
        <f>0</f>
      </c>
      <c s="32">
        <f>0+L10+L14+L18</f>
      </c>
      <c s="32">
        <f>0+M10+M14+M18</f>
      </c>
    </row>
    <row r="10" spans="1:16" ht="12.75">
      <c r="A10" t="s">
        <v>48</v>
      </c>
      <c s="34" t="s">
        <v>49</v>
      </c>
      <c s="34" t="s">
        <v>110</v>
      </c>
      <c s="35" t="s">
        <v>5</v>
      </c>
      <c s="6" t="s">
        <v>111</v>
      </c>
      <c s="36" t="s">
        <v>112</v>
      </c>
      <c s="37">
        <v>1</v>
      </c>
      <c s="36">
        <v>0</v>
      </c>
      <c s="36">
        <f>ROUND(G10*H10,6)</f>
      </c>
      <c r="L10" s="38">
        <v>0</v>
      </c>
      <c s="32">
        <f>ROUND(ROUND(L10,2)*ROUND(G10,3),2)</f>
      </c>
      <c s="36" t="s">
        <v>54</v>
      </c>
      <c>
        <f>(M10*21)/100</f>
      </c>
      <c t="s">
        <v>26</v>
      </c>
    </row>
    <row r="11" spans="1:5" ht="12.75">
      <c r="A11" s="35" t="s">
        <v>55</v>
      </c>
      <c r="E11" s="39" t="s">
        <v>113</v>
      </c>
    </row>
    <row r="12" spans="1:5" ht="12.75">
      <c r="A12" s="35" t="s">
        <v>57</v>
      </c>
      <c r="E12" s="40" t="s">
        <v>5</v>
      </c>
    </row>
    <row r="13" spans="1:5" ht="51">
      <c r="A13" t="s">
        <v>59</v>
      </c>
      <c r="E13" s="39" t="s">
        <v>114</v>
      </c>
    </row>
    <row r="14" spans="1:16" ht="12.75">
      <c r="A14" t="s">
        <v>48</v>
      </c>
      <c s="34" t="s">
        <v>26</v>
      </c>
      <c s="34" t="s">
        <v>115</v>
      </c>
      <c s="35" t="s">
        <v>5</v>
      </c>
      <c s="6" t="s">
        <v>116</v>
      </c>
      <c s="36" t="s">
        <v>112</v>
      </c>
      <c s="37">
        <v>1</v>
      </c>
      <c s="36">
        <v>0</v>
      </c>
      <c s="36">
        <f>ROUND(G14*H14,6)</f>
      </c>
      <c r="L14" s="38">
        <v>0</v>
      </c>
      <c s="32">
        <f>ROUND(ROUND(L14,2)*ROUND(G14,3),2)</f>
      </c>
      <c s="36" t="s">
        <v>54</v>
      </c>
      <c>
        <f>(M14*21)/100</f>
      </c>
      <c t="s">
        <v>26</v>
      </c>
    </row>
    <row r="15" spans="1:5" ht="12.75">
      <c r="A15" s="35" t="s">
        <v>55</v>
      </c>
      <c r="E15" s="39" t="s">
        <v>117</v>
      </c>
    </row>
    <row r="16" spans="1:5" ht="12.75">
      <c r="A16" s="35" t="s">
        <v>57</v>
      </c>
      <c r="E16" s="40" t="s">
        <v>5</v>
      </c>
    </row>
    <row r="17" spans="1:5" ht="51">
      <c r="A17" t="s">
        <v>59</v>
      </c>
      <c r="E17" s="39" t="s">
        <v>118</v>
      </c>
    </row>
    <row r="18" spans="1:16" ht="12.75">
      <c r="A18" t="s">
        <v>48</v>
      </c>
      <c s="34" t="s">
        <v>25</v>
      </c>
      <c s="34" t="s">
        <v>119</v>
      </c>
      <c s="35" t="s">
        <v>5</v>
      </c>
      <c s="6" t="s">
        <v>120</v>
      </c>
      <c s="36" t="s">
        <v>112</v>
      </c>
      <c s="37">
        <v>1</v>
      </c>
      <c s="36">
        <v>0</v>
      </c>
      <c s="36">
        <f>ROUND(G18*H18,6)</f>
      </c>
      <c r="L18" s="38">
        <v>0</v>
      </c>
      <c s="32">
        <f>ROUND(ROUND(L18,2)*ROUND(G18,3),2)</f>
      </c>
      <c s="36" t="s">
        <v>54</v>
      </c>
      <c>
        <f>(M18*21)/100</f>
      </c>
      <c t="s">
        <v>26</v>
      </c>
    </row>
    <row r="19" spans="1:5" ht="12.75">
      <c r="A19" s="35" t="s">
        <v>55</v>
      </c>
      <c r="E19" s="39" t="s">
        <v>121</v>
      </c>
    </row>
    <row r="20" spans="1:5" ht="12.75">
      <c r="A20" s="35" t="s">
        <v>57</v>
      </c>
      <c r="E20" s="40" t="s">
        <v>5</v>
      </c>
    </row>
    <row r="21" spans="1:5" ht="51">
      <c r="A21" t="s">
        <v>59</v>
      </c>
      <c r="E21" s="39" t="s">
        <v>122</v>
      </c>
    </row>
    <row r="22" spans="1:13" ht="12.75">
      <c r="A22" t="s">
        <v>45</v>
      </c>
      <c r="C22" s="31" t="s">
        <v>26</v>
      </c>
      <c r="E22" s="33" t="s">
        <v>123</v>
      </c>
      <c r="J22" s="32">
        <f>0</f>
      </c>
      <c s="32">
        <f>0</f>
      </c>
      <c s="32">
        <f>0+L23+L27+L31</f>
      </c>
      <c s="32">
        <f>0+M23+M27+M31</f>
      </c>
    </row>
    <row r="23" spans="1:16" ht="12.75">
      <c r="A23" t="s">
        <v>48</v>
      </c>
      <c s="34" t="s">
        <v>67</v>
      </c>
      <c s="34" t="s">
        <v>124</v>
      </c>
      <c s="35" t="s">
        <v>5</v>
      </c>
      <c s="6" t="s">
        <v>125</v>
      </c>
      <c s="36" t="s">
        <v>112</v>
      </c>
      <c s="37">
        <v>1</v>
      </c>
      <c s="36">
        <v>0</v>
      </c>
      <c s="36">
        <f>ROUND(G23*H23,6)</f>
      </c>
      <c r="L23" s="38">
        <v>0</v>
      </c>
      <c s="32">
        <f>ROUND(ROUND(L23,2)*ROUND(G23,3),2)</f>
      </c>
      <c s="36" t="s">
        <v>54</v>
      </c>
      <c>
        <f>(M23*21)/100</f>
      </c>
      <c t="s">
        <v>26</v>
      </c>
    </row>
    <row r="24" spans="1:5" ht="12.75">
      <c r="A24" s="35" t="s">
        <v>55</v>
      </c>
      <c r="E24" s="39" t="s">
        <v>113</v>
      </c>
    </row>
    <row r="25" spans="1:5" ht="12.75">
      <c r="A25" s="35" t="s">
        <v>57</v>
      </c>
      <c r="E25" s="40" t="s">
        <v>5</v>
      </c>
    </row>
    <row r="26" spans="1:5" ht="114.75">
      <c r="A26" t="s">
        <v>59</v>
      </c>
      <c r="E26" s="39" t="s">
        <v>126</v>
      </c>
    </row>
    <row r="27" spans="1:16" ht="12.75">
      <c r="A27" t="s">
        <v>48</v>
      </c>
      <c s="34" t="s">
        <v>75</v>
      </c>
      <c s="34" t="s">
        <v>127</v>
      </c>
      <c s="35" t="s">
        <v>5</v>
      </c>
      <c s="6" t="s">
        <v>128</v>
      </c>
      <c s="36" t="s">
        <v>112</v>
      </c>
      <c s="37">
        <v>1</v>
      </c>
      <c s="36">
        <v>0</v>
      </c>
      <c s="36">
        <f>ROUND(G27*H27,6)</f>
      </c>
      <c r="L27" s="38">
        <v>0</v>
      </c>
      <c s="32">
        <f>ROUND(ROUND(L27,2)*ROUND(G27,3),2)</f>
      </c>
      <c s="36" t="s">
        <v>54</v>
      </c>
      <c>
        <f>(M27*21)/100</f>
      </c>
      <c t="s">
        <v>26</v>
      </c>
    </row>
    <row r="28" spans="1:5" ht="12.75">
      <c r="A28" s="35" t="s">
        <v>55</v>
      </c>
      <c r="E28" s="39" t="s">
        <v>113</v>
      </c>
    </row>
    <row r="29" spans="1:5" ht="12.75">
      <c r="A29" s="35" t="s">
        <v>57</v>
      </c>
      <c r="E29" s="40" t="s">
        <v>5</v>
      </c>
    </row>
    <row r="30" spans="1:5" ht="102">
      <c r="A30" t="s">
        <v>59</v>
      </c>
      <c r="E30" s="39" t="s">
        <v>129</v>
      </c>
    </row>
    <row r="31" spans="1:16" ht="12.75">
      <c r="A31" t="s">
        <v>48</v>
      </c>
      <c s="34" t="s">
        <v>81</v>
      </c>
      <c s="34" t="s">
        <v>130</v>
      </c>
      <c s="35" t="s">
        <v>5</v>
      </c>
      <c s="6" t="s">
        <v>131</v>
      </c>
      <c s="36" t="s">
        <v>112</v>
      </c>
      <c s="37">
        <v>1</v>
      </c>
      <c s="36">
        <v>0</v>
      </c>
      <c s="36">
        <f>ROUND(G31*H31,6)</f>
      </c>
      <c r="L31" s="38">
        <v>0</v>
      </c>
      <c s="32">
        <f>ROUND(ROUND(L31,2)*ROUND(G31,3),2)</f>
      </c>
      <c s="36" t="s">
        <v>54</v>
      </c>
      <c>
        <f>(M31*21)/100</f>
      </c>
      <c t="s">
        <v>26</v>
      </c>
    </row>
    <row r="32" spans="1:5" ht="12.75">
      <c r="A32" s="35" t="s">
        <v>55</v>
      </c>
      <c r="E32" s="39" t="s">
        <v>132</v>
      </c>
    </row>
    <row r="33" spans="1:5" ht="12.75">
      <c r="A33" s="35" t="s">
        <v>57</v>
      </c>
      <c r="E33" s="40" t="s">
        <v>5</v>
      </c>
    </row>
    <row r="34" spans="1:5" ht="12.75">
      <c r="A34" t="s">
        <v>59</v>
      </c>
      <c r="E34" s="39" t="s">
        <v>5</v>
      </c>
    </row>
    <row r="35" spans="1:13" ht="12.75">
      <c r="A35" t="s">
        <v>45</v>
      </c>
      <c r="C35" s="31" t="s">
        <v>25</v>
      </c>
      <c r="E35" s="33" t="s">
        <v>133</v>
      </c>
      <c r="J35" s="32">
        <f>0</f>
      </c>
      <c s="32">
        <f>0</f>
      </c>
      <c s="32">
        <f>0+L36</f>
      </c>
      <c s="32">
        <f>0+M36</f>
      </c>
    </row>
    <row r="36" spans="1:16" ht="12.75">
      <c r="A36" t="s">
        <v>48</v>
      </c>
      <c s="34" t="s">
        <v>87</v>
      </c>
      <c s="34" t="s">
        <v>134</v>
      </c>
      <c s="35" t="s">
        <v>5</v>
      </c>
      <c s="6" t="s">
        <v>135</v>
      </c>
      <c s="36" t="s">
        <v>112</v>
      </c>
      <c s="37">
        <v>1</v>
      </c>
      <c s="36">
        <v>0</v>
      </c>
      <c s="36">
        <f>ROUND(G36*H36,6)</f>
      </c>
      <c r="L36" s="38">
        <v>0</v>
      </c>
      <c s="32">
        <f>ROUND(ROUND(L36,2)*ROUND(G36,3),2)</f>
      </c>
      <c s="36" t="s">
        <v>54</v>
      </c>
      <c>
        <f>(M36*21)/100</f>
      </c>
      <c t="s">
        <v>26</v>
      </c>
    </row>
    <row r="37" spans="1:5" ht="12.75">
      <c r="A37" s="35" t="s">
        <v>55</v>
      </c>
      <c r="E37" s="39" t="s">
        <v>135</v>
      </c>
    </row>
    <row r="38" spans="1:5" ht="12.75">
      <c r="A38" s="35" t="s">
        <v>57</v>
      </c>
      <c r="E38" s="40" t="s">
        <v>136</v>
      </c>
    </row>
    <row r="39" spans="1:5" ht="12.75">
      <c r="A39" t="s">
        <v>59</v>
      </c>
      <c r="E39" s="39" t="s">
        <v>137</v>
      </c>
    </row>
    <row r="40" spans="1:13" ht="12.75">
      <c r="A40" t="s">
        <v>45</v>
      </c>
      <c r="C40" s="31" t="s">
        <v>67</v>
      </c>
      <c r="E40" s="33" t="s">
        <v>138</v>
      </c>
      <c r="J40" s="32">
        <f>0</f>
      </c>
      <c s="32">
        <f>0</f>
      </c>
      <c s="32">
        <f>0+L41</f>
      </c>
      <c s="32">
        <f>0+M41</f>
      </c>
    </row>
    <row r="41" spans="1:16" ht="12.75">
      <c r="A41" t="s">
        <v>48</v>
      </c>
      <c s="34" t="s">
        <v>93</v>
      </c>
      <c s="34" t="s">
        <v>139</v>
      </c>
      <c s="35" t="s">
        <v>5</v>
      </c>
      <c s="6" t="s">
        <v>140</v>
      </c>
      <c s="36" t="s">
        <v>112</v>
      </c>
      <c s="37">
        <v>1</v>
      </c>
      <c s="36">
        <v>0</v>
      </c>
      <c s="36">
        <f>ROUND(G41*H41,6)</f>
      </c>
      <c r="L41" s="38">
        <v>0</v>
      </c>
      <c s="32">
        <f>ROUND(ROUND(L41,2)*ROUND(G41,3),2)</f>
      </c>
      <c s="36" t="s">
        <v>54</v>
      </c>
      <c>
        <f>(M41*21)/100</f>
      </c>
      <c t="s">
        <v>26</v>
      </c>
    </row>
    <row r="42" spans="1:5" ht="12.75">
      <c r="A42" s="35" t="s">
        <v>55</v>
      </c>
      <c r="E42" s="39" t="s">
        <v>140</v>
      </c>
    </row>
    <row r="43" spans="1:5" ht="12.75">
      <c r="A43" s="35" t="s">
        <v>57</v>
      </c>
      <c r="E43" s="40" t="s">
        <v>141</v>
      </c>
    </row>
    <row r="44" spans="1:5" ht="12.75">
      <c r="A44" t="s">
        <v>59</v>
      </c>
      <c r="E4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COUNTIFS(L8:L154,"=0",A8:A154,"P")+COUNTIFS(L8:L154,"",A8:A154,"P")+SUM(Q8:Q154)</f>
      </c>
    </row>
    <row r="8" spans="1:13" ht="12.75">
      <c r="A8" t="s">
        <v>43</v>
      </c>
      <c r="C8" s="28" t="s">
        <v>145</v>
      </c>
      <c r="E8" s="30" t="s">
        <v>143</v>
      </c>
      <c r="J8" s="29">
        <f>0+J9+J34+J43+J96+J113</f>
      </c>
      <c s="29">
        <f>0+K9+K34+K43+K96+K113</f>
      </c>
      <c s="29">
        <f>0+L9+L34+L43+L96+L113</f>
      </c>
      <c s="29">
        <f>0+M9+M34+M43+M96+M113</f>
      </c>
    </row>
    <row r="9" spans="1:13" ht="12.75">
      <c r="A9" t="s">
        <v>45</v>
      </c>
      <c r="C9" s="31" t="s">
        <v>46</v>
      </c>
      <c r="E9" s="33" t="s">
        <v>47</v>
      </c>
      <c r="J9" s="32">
        <f>0</f>
      </c>
      <c s="32">
        <f>0</f>
      </c>
      <c s="32">
        <f>0+L10+L14+L18+L22+L26+L30</f>
      </c>
      <c s="32">
        <f>0+M10+M14+M18+M22+M26+M30</f>
      </c>
    </row>
    <row r="10" spans="1:16" ht="25.5">
      <c r="A10" t="s">
        <v>48</v>
      </c>
      <c s="34" t="s">
        <v>146</v>
      </c>
      <c s="34" t="s">
        <v>68</v>
      </c>
      <c s="35" t="s">
        <v>69</v>
      </c>
      <c s="6" t="s">
        <v>70</v>
      </c>
      <c s="36" t="s">
        <v>71</v>
      </c>
      <c s="37">
        <v>844.011</v>
      </c>
      <c s="36">
        <v>0</v>
      </c>
      <c s="36">
        <f>ROUND(G10*H10,6)</f>
      </c>
      <c r="L10" s="38">
        <v>0</v>
      </c>
      <c s="32">
        <f>ROUND(ROUND(L10,2)*ROUND(G10,3),2)</f>
      </c>
      <c s="36" t="s">
        <v>54</v>
      </c>
      <c>
        <f>(M10*21)/100</f>
      </c>
      <c t="s">
        <v>26</v>
      </c>
    </row>
    <row r="11" spans="1:5" ht="12.75">
      <c r="A11" s="35" t="s">
        <v>55</v>
      </c>
      <c r="E11" s="39" t="s">
        <v>147</v>
      </c>
    </row>
    <row r="12" spans="1:5" ht="12.75">
      <c r="A12" s="35" t="s">
        <v>57</v>
      </c>
      <c r="E12" s="40" t="s">
        <v>73</v>
      </c>
    </row>
    <row r="13" spans="1:5" ht="127.5">
      <c r="A13" t="s">
        <v>59</v>
      </c>
      <c r="E13" s="39" t="s">
        <v>148</v>
      </c>
    </row>
    <row r="14" spans="1:16" ht="25.5">
      <c r="A14" t="s">
        <v>48</v>
      </c>
      <c s="34" t="s">
        <v>149</v>
      </c>
      <c s="34" t="s">
        <v>76</v>
      </c>
      <c s="35" t="s">
        <v>77</v>
      </c>
      <c s="6" t="s">
        <v>78</v>
      </c>
      <c s="36" t="s">
        <v>71</v>
      </c>
      <c s="37">
        <v>158.729</v>
      </c>
      <c s="36">
        <v>0</v>
      </c>
      <c s="36">
        <f>ROUND(G14*H14,6)</f>
      </c>
      <c r="L14" s="38">
        <v>0</v>
      </c>
      <c s="32">
        <f>ROUND(ROUND(L14,2)*ROUND(G14,3),2)</f>
      </c>
      <c s="36" t="s">
        <v>54</v>
      </c>
      <c>
        <f>(M14*21)/100</f>
      </c>
      <c t="s">
        <v>26</v>
      </c>
    </row>
    <row r="15" spans="1:5" ht="12.75">
      <c r="A15" s="35" t="s">
        <v>55</v>
      </c>
      <c r="E15" s="39" t="s">
        <v>147</v>
      </c>
    </row>
    <row r="16" spans="1:5" ht="12.75">
      <c r="A16" s="35" t="s">
        <v>57</v>
      </c>
      <c r="E16" s="40" t="s">
        <v>80</v>
      </c>
    </row>
    <row r="17" spans="1:5" ht="127.5">
      <c r="A17" t="s">
        <v>59</v>
      </c>
      <c r="E17" s="39" t="s">
        <v>150</v>
      </c>
    </row>
    <row r="18" spans="1:16" ht="25.5">
      <c r="A18" t="s">
        <v>48</v>
      </c>
      <c s="34" t="s">
        <v>151</v>
      </c>
      <c s="34" t="s">
        <v>82</v>
      </c>
      <c s="35" t="s">
        <v>83</v>
      </c>
      <c s="6" t="s">
        <v>84</v>
      </c>
      <c s="36" t="s">
        <v>71</v>
      </c>
      <c s="37">
        <v>48.06</v>
      </c>
      <c s="36">
        <v>0</v>
      </c>
      <c s="36">
        <f>ROUND(G18*H18,6)</f>
      </c>
      <c r="L18" s="38">
        <v>0</v>
      </c>
      <c s="32">
        <f>ROUND(ROUND(L18,2)*ROUND(G18,3),2)</f>
      </c>
      <c s="36" t="s">
        <v>54</v>
      </c>
      <c>
        <f>(M18*21)/100</f>
      </c>
      <c t="s">
        <v>26</v>
      </c>
    </row>
    <row r="19" spans="1:5" ht="12.75">
      <c r="A19" s="35" t="s">
        <v>55</v>
      </c>
      <c r="E19" s="39" t="s">
        <v>147</v>
      </c>
    </row>
    <row r="20" spans="1:5" ht="12.75">
      <c r="A20" s="35" t="s">
        <v>57</v>
      </c>
      <c r="E20" s="40" t="s">
        <v>86</v>
      </c>
    </row>
    <row r="21" spans="1:5" ht="127.5">
      <c r="A21" t="s">
        <v>59</v>
      </c>
      <c r="E21" s="39" t="s">
        <v>150</v>
      </c>
    </row>
    <row r="22" spans="1:16" ht="25.5">
      <c r="A22" t="s">
        <v>48</v>
      </c>
      <c s="34" t="s">
        <v>152</v>
      </c>
      <c s="34" t="s">
        <v>88</v>
      </c>
      <c s="35" t="s">
        <v>89</v>
      </c>
      <c s="6" t="s">
        <v>90</v>
      </c>
      <c s="36" t="s">
        <v>71</v>
      </c>
      <c s="37">
        <v>0.039</v>
      </c>
      <c s="36">
        <v>0</v>
      </c>
      <c s="36">
        <f>ROUND(G22*H22,6)</f>
      </c>
      <c r="L22" s="38">
        <v>0</v>
      </c>
      <c s="32">
        <f>ROUND(ROUND(L22,2)*ROUND(G22,3),2)</f>
      </c>
      <c s="36" t="s">
        <v>54</v>
      </c>
      <c>
        <f>(M22*21)/100</f>
      </c>
      <c t="s">
        <v>26</v>
      </c>
    </row>
    <row r="23" spans="1:5" ht="12.75">
      <c r="A23" s="35" t="s">
        <v>55</v>
      </c>
      <c r="E23" s="39" t="s">
        <v>147</v>
      </c>
    </row>
    <row r="24" spans="1:5" ht="12.75">
      <c r="A24" s="35" t="s">
        <v>57</v>
      </c>
      <c r="E24" s="40" t="s">
        <v>92</v>
      </c>
    </row>
    <row r="25" spans="1:5" ht="127.5">
      <c r="A25" t="s">
        <v>59</v>
      </c>
      <c r="E25" s="39" t="s">
        <v>150</v>
      </c>
    </row>
    <row r="26" spans="1:16" ht="25.5">
      <c r="A26" t="s">
        <v>48</v>
      </c>
      <c s="34" t="s">
        <v>153</v>
      </c>
      <c s="34" t="s">
        <v>94</v>
      </c>
      <c s="35" t="s">
        <v>95</v>
      </c>
      <c s="6" t="s">
        <v>96</v>
      </c>
      <c s="36" t="s">
        <v>71</v>
      </c>
      <c s="37">
        <v>0.079</v>
      </c>
      <c s="36">
        <v>0</v>
      </c>
      <c s="36">
        <f>ROUND(G26*H26,6)</f>
      </c>
      <c r="L26" s="38">
        <v>0</v>
      </c>
      <c s="32">
        <f>ROUND(ROUND(L26,2)*ROUND(G26,3),2)</f>
      </c>
      <c s="36" t="s">
        <v>54</v>
      </c>
      <c>
        <f>(M26*21)/100</f>
      </c>
      <c t="s">
        <v>26</v>
      </c>
    </row>
    <row r="27" spans="1:5" ht="12.75">
      <c r="A27" s="35" t="s">
        <v>55</v>
      </c>
      <c r="E27" s="39" t="s">
        <v>147</v>
      </c>
    </row>
    <row r="28" spans="1:5" ht="12.75">
      <c r="A28" s="35" t="s">
        <v>57</v>
      </c>
      <c r="E28" s="40" t="s">
        <v>98</v>
      </c>
    </row>
    <row r="29" spans="1:5" ht="127.5">
      <c r="A29" t="s">
        <v>59</v>
      </c>
      <c r="E29" s="39" t="s">
        <v>150</v>
      </c>
    </row>
    <row r="30" spans="1:16" ht="25.5">
      <c r="A30" t="s">
        <v>48</v>
      </c>
      <c s="34" t="s">
        <v>154</v>
      </c>
      <c s="34" t="s">
        <v>100</v>
      </c>
      <c s="35" t="s">
        <v>101</v>
      </c>
      <c s="6" t="s">
        <v>102</v>
      </c>
      <c s="36" t="s">
        <v>71</v>
      </c>
      <c s="37">
        <v>5.362</v>
      </c>
      <c s="36">
        <v>0</v>
      </c>
      <c s="36">
        <f>ROUND(G30*H30,6)</f>
      </c>
      <c r="L30" s="38">
        <v>0</v>
      </c>
      <c s="32">
        <f>ROUND(ROUND(L30,2)*ROUND(G30,3),2)</f>
      </c>
      <c s="36" t="s">
        <v>54</v>
      </c>
      <c>
        <f>(M30*21)/100</f>
      </c>
      <c t="s">
        <v>26</v>
      </c>
    </row>
    <row r="31" spans="1:5" ht="12.75">
      <c r="A31" s="35" t="s">
        <v>55</v>
      </c>
      <c r="E31" s="39" t="s">
        <v>147</v>
      </c>
    </row>
    <row r="32" spans="1:5" ht="12.75">
      <c r="A32" s="35" t="s">
        <v>57</v>
      </c>
      <c r="E32" s="40" t="s">
        <v>104</v>
      </c>
    </row>
    <row r="33" spans="1:5" ht="127.5">
      <c r="A33" t="s">
        <v>59</v>
      </c>
      <c r="E33" s="39" t="s">
        <v>150</v>
      </c>
    </row>
    <row r="34" spans="1:13" ht="12.75">
      <c r="A34" t="s">
        <v>45</v>
      </c>
      <c r="C34" s="31" t="s">
        <v>49</v>
      </c>
      <c r="E34" s="33" t="s">
        <v>155</v>
      </c>
      <c r="J34" s="32">
        <f>0</f>
      </c>
      <c s="32">
        <f>0</f>
      </c>
      <c s="32">
        <f>0+L35+L39</f>
      </c>
      <c s="32">
        <f>0+M35+M39</f>
      </c>
    </row>
    <row r="35" spans="1:16" ht="12.75">
      <c r="A35" t="s">
        <v>48</v>
      </c>
      <c s="34" t="s">
        <v>49</v>
      </c>
      <c s="34" t="s">
        <v>156</v>
      </c>
      <c s="35" t="s">
        <v>5</v>
      </c>
      <c s="6" t="s">
        <v>157</v>
      </c>
      <c s="36" t="s">
        <v>53</v>
      </c>
      <c s="37">
        <v>468.895</v>
      </c>
      <c s="36">
        <v>0</v>
      </c>
      <c s="36">
        <f>ROUND(G35*H35,6)</f>
      </c>
      <c r="L35" s="38">
        <v>0</v>
      </c>
      <c s="32">
        <f>ROUND(ROUND(L35,2)*ROUND(G35,3),2)</f>
      </c>
      <c s="36" t="s">
        <v>158</v>
      </c>
      <c>
        <f>(M35*21)/100</f>
      </c>
      <c t="s">
        <v>26</v>
      </c>
    </row>
    <row r="36" spans="1:5" ht="12.75">
      <c r="A36" s="35" t="s">
        <v>55</v>
      </c>
      <c r="E36" s="39" t="s">
        <v>159</v>
      </c>
    </row>
    <row r="37" spans="1:5" ht="25.5">
      <c r="A37" s="35" t="s">
        <v>57</v>
      </c>
      <c r="E37" s="40" t="s">
        <v>160</v>
      </c>
    </row>
    <row r="38" spans="1:5" ht="369.75">
      <c r="A38" t="s">
        <v>59</v>
      </c>
      <c r="E38" s="39" t="s">
        <v>161</v>
      </c>
    </row>
    <row r="39" spans="1:16" ht="12.75">
      <c r="A39" t="s">
        <v>48</v>
      </c>
      <c s="34" t="s">
        <v>26</v>
      </c>
      <c s="34" t="s">
        <v>162</v>
      </c>
      <c s="35" t="s">
        <v>5</v>
      </c>
      <c s="6" t="s">
        <v>163</v>
      </c>
      <c s="36" t="s">
        <v>53</v>
      </c>
      <c s="37">
        <v>30.528</v>
      </c>
      <c s="36">
        <v>0</v>
      </c>
      <c s="36">
        <f>ROUND(G39*H39,6)</f>
      </c>
      <c r="L39" s="38">
        <v>0</v>
      </c>
      <c s="32">
        <f>ROUND(ROUND(L39,2)*ROUND(G39,3),2)</f>
      </c>
      <c s="36" t="s">
        <v>158</v>
      </c>
      <c>
        <f>(M39*21)/100</f>
      </c>
      <c t="s">
        <v>26</v>
      </c>
    </row>
    <row r="40" spans="1:5" ht="12.75">
      <c r="A40" s="35" t="s">
        <v>55</v>
      </c>
      <c r="E40" s="39" t="s">
        <v>163</v>
      </c>
    </row>
    <row r="41" spans="1:5" ht="38.25">
      <c r="A41" s="35" t="s">
        <v>57</v>
      </c>
      <c r="E41" s="40" t="s">
        <v>164</v>
      </c>
    </row>
    <row r="42" spans="1:5" ht="267.75">
      <c r="A42" t="s">
        <v>59</v>
      </c>
      <c r="E42" s="39" t="s">
        <v>165</v>
      </c>
    </row>
    <row r="43" spans="1:13" ht="12.75">
      <c r="A43" t="s">
        <v>45</v>
      </c>
      <c r="C43" s="31" t="s">
        <v>75</v>
      </c>
      <c r="E43" s="33" t="s">
        <v>166</v>
      </c>
      <c r="J43" s="32">
        <f>0</f>
      </c>
      <c s="32">
        <f>0</f>
      </c>
      <c s="32">
        <f>0+L44+L48+L52+L56+L60+L64+L68+L72+L76+L80+L84+L88+L92</f>
      </c>
      <c s="32">
        <f>0+M44+M48+M52+M56+M60+M64+M68+M72+M76+M80+M84+M88+M92</f>
      </c>
    </row>
    <row r="44" spans="1:16" ht="25.5">
      <c r="A44" t="s">
        <v>48</v>
      </c>
      <c s="34" t="s">
        <v>25</v>
      </c>
      <c s="34" t="s">
        <v>167</v>
      </c>
      <c s="35" t="s">
        <v>5</v>
      </c>
      <c s="6" t="s">
        <v>168</v>
      </c>
      <c s="36" t="s">
        <v>53</v>
      </c>
      <c s="37">
        <v>322.255</v>
      </c>
      <c s="36">
        <v>0</v>
      </c>
      <c s="36">
        <f>ROUND(G44*H44,6)</f>
      </c>
      <c r="L44" s="38">
        <v>0</v>
      </c>
      <c s="32">
        <f>ROUND(ROUND(L44,2)*ROUND(G44,3),2)</f>
      </c>
      <c s="36" t="s">
        <v>158</v>
      </c>
      <c>
        <f>(M44*21)/100</f>
      </c>
      <c t="s">
        <v>26</v>
      </c>
    </row>
    <row r="45" spans="1:5" ht="25.5">
      <c r="A45" s="35" t="s">
        <v>55</v>
      </c>
      <c r="E45" s="39" t="s">
        <v>168</v>
      </c>
    </row>
    <row r="46" spans="1:5" ht="38.25">
      <c r="A46" s="35" t="s">
        <v>57</v>
      </c>
      <c r="E46" s="40" t="s">
        <v>169</v>
      </c>
    </row>
    <row r="47" spans="1:5" ht="280.5">
      <c r="A47" t="s">
        <v>59</v>
      </c>
      <c r="E47" s="39" t="s">
        <v>170</v>
      </c>
    </row>
    <row r="48" spans="1:16" ht="12.75">
      <c r="A48" t="s">
        <v>48</v>
      </c>
      <c s="34" t="s">
        <v>67</v>
      </c>
      <c s="34" t="s">
        <v>171</v>
      </c>
      <c s="35" t="s">
        <v>5</v>
      </c>
      <c s="6" t="s">
        <v>172</v>
      </c>
      <c s="36" t="s">
        <v>53</v>
      </c>
      <c s="37">
        <v>80.55</v>
      </c>
      <c s="36">
        <v>0</v>
      </c>
      <c s="36">
        <f>ROUND(G48*H48,6)</f>
      </c>
      <c r="L48" s="38">
        <v>0</v>
      </c>
      <c s="32">
        <f>ROUND(ROUND(L48,2)*ROUND(G48,3),2)</f>
      </c>
      <c s="36" t="s">
        <v>158</v>
      </c>
      <c>
        <f>(M48*21)/100</f>
      </c>
      <c t="s">
        <v>26</v>
      </c>
    </row>
    <row r="49" spans="1:5" ht="12.75">
      <c r="A49" s="35" t="s">
        <v>55</v>
      </c>
      <c r="E49" s="39" t="s">
        <v>172</v>
      </c>
    </row>
    <row r="50" spans="1:5" ht="12.75">
      <c r="A50" s="35" t="s">
        <v>57</v>
      </c>
      <c r="E50" s="40" t="s">
        <v>173</v>
      </c>
    </row>
    <row r="51" spans="1:5" ht="89.25">
      <c r="A51" t="s">
        <v>59</v>
      </c>
      <c r="E51" s="39" t="s">
        <v>174</v>
      </c>
    </row>
    <row r="52" spans="1:16" ht="25.5">
      <c r="A52" t="s">
        <v>48</v>
      </c>
      <c s="34" t="s">
        <v>75</v>
      </c>
      <c s="34" t="s">
        <v>175</v>
      </c>
      <c s="35" t="s">
        <v>5</v>
      </c>
      <c s="6" t="s">
        <v>176</v>
      </c>
      <c s="36" t="s">
        <v>177</v>
      </c>
      <c s="37">
        <v>139.104</v>
      </c>
      <c s="36">
        <v>0</v>
      </c>
      <c s="36">
        <f>ROUND(G52*H52,6)</f>
      </c>
      <c r="L52" s="38">
        <v>0</v>
      </c>
      <c s="32">
        <f>ROUND(ROUND(L52,2)*ROUND(G52,3),2)</f>
      </c>
      <c s="36" t="s">
        <v>158</v>
      </c>
      <c>
        <f>(M52*21)/100</f>
      </c>
      <c t="s">
        <v>26</v>
      </c>
    </row>
    <row r="53" spans="1:5" ht="25.5">
      <c r="A53" s="35" t="s">
        <v>55</v>
      </c>
      <c r="E53" s="39" t="s">
        <v>176</v>
      </c>
    </row>
    <row r="54" spans="1:5" ht="12.75">
      <c r="A54" s="35" t="s">
        <v>57</v>
      </c>
      <c r="E54" s="40" t="s">
        <v>178</v>
      </c>
    </row>
    <row r="55" spans="1:5" ht="306">
      <c r="A55" t="s">
        <v>59</v>
      </c>
      <c r="E55" s="39" t="s">
        <v>179</v>
      </c>
    </row>
    <row r="56" spans="1:16" ht="25.5">
      <c r="A56" t="s">
        <v>48</v>
      </c>
      <c s="34" t="s">
        <v>81</v>
      </c>
      <c s="34" t="s">
        <v>180</v>
      </c>
      <c s="35" t="s">
        <v>5</v>
      </c>
      <c s="6" t="s">
        <v>181</v>
      </c>
      <c s="36" t="s">
        <v>177</v>
      </c>
      <c s="37">
        <v>37.63</v>
      </c>
      <c s="36">
        <v>0</v>
      </c>
      <c s="36">
        <f>ROUND(G56*H56,6)</f>
      </c>
      <c r="L56" s="38">
        <v>0</v>
      </c>
      <c s="32">
        <f>ROUND(ROUND(L56,2)*ROUND(G56,3),2)</f>
      </c>
      <c s="36" t="s">
        <v>158</v>
      </c>
      <c>
        <f>(M56*21)/100</f>
      </c>
      <c t="s">
        <v>26</v>
      </c>
    </row>
    <row r="57" spans="1:5" ht="25.5">
      <c r="A57" s="35" t="s">
        <v>55</v>
      </c>
      <c r="E57" s="39" t="s">
        <v>181</v>
      </c>
    </row>
    <row r="58" spans="1:5" ht="12.75">
      <c r="A58" s="35" t="s">
        <v>57</v>
      </c>
      <c r="E58" s="40" t="s">
        <v>182</v>
      </c>
    </row>
    <row r="59" spans="1:5" ht="127.5">
      <c r="A59" t="s">
        <v>59</v>
      </c>
      <c r="E59" s="39" t="s">
        <v>183</v>
      </c>
    </row>
    <row r="60" spans="1:16" ht="25.5">
      <c r="A60" t="s">
        <v>48</v>
      </c>
      <c s="34" t="s">
        <v>87</v>
      </c>
      <c s="34" t="s">
        <v>184</v>
      </c>
      <c s="35" t="s">
        <v>5</v>
      </c>
      <c s="6" t="s">
        <v>185</v>
      </c>
      <c s="36" t="s">
        <v>177</v>
      </c>
      <c s="37">
        <v>1215.916</v>
      </c>
      <c s="36">
        <v>0</v>
      </c>
      <c s="36">
        <f>ROUND(G60*H60,6)</f>
      </c>
      <c r="L60" s="38">
        <v>0</v>
      </c>
      <c s="32">
        <f>ROUND(ROUND(L60,2)*ROUND(G60,3),2)</f>
      </c>
      <c s="36" t="s">
        <v>158</v>
      </c>
      <c>
        <f>(M60*21)/100</f>
      </c>
      <c t="s">
        <v>26</v>
      </c>
    </row>
    <row r="61" spans="1:5" ht="25.5">
      <c r="A61" s="35" t="s">
        <v>55</v>
      </c>
      <c r="E61" s="39" t="s">
        <v>185</v>
      </c>
    </row>
    <row r="62" spans="1:5" ht="63.75">
      <c r="A62" s="35" t="s">
        <v>57</v>
      </c>
      <c r="E62" s="40" t="s">
        <v>186</v>
      </c>
    </row>
    <row r="63" spans="1:5" ht="114.75">
      <c r="A63" t="s">
        <v>59</v>
      </c>
      <c r="E63" s="39" t="s">
        <v>187</v>
      </c>
    </row>
    <row r="64" spans="1:16" ht="12.75">
      <c r="A64" t="s">
        <v>48</v>
      </c>
      <c s="34" t="s">
        <v>93</v>
      </c>
      <c s="34" t="s">
        <v>188</v>
      </c>
      <c s="35" t="s">
        <v>5</v>
      </c>
      <c s="6" t="s">
        <v>189</v>
      </c>
      <c s="36" t="s">
        <v>177</v>
      </c>
      <c s="37">
        <v>282.336</v>
      </c>
      <c s="36">
        <v>0</v>
      </c>
      <c s="36">
        <f>ROUND(G64*H64,6)</f>
      </c>
      <c r="L64" s="38">
        <v>0</v>
      </c>
      <c s="32">
        <f>ROUND(ROUND(L64,2)*ROUND(G64,3),2)</f>
      </c>
      <c s="36" t="s">
        <v>158</v>
      </c>
      <c>
        <f>(M64*21)/100</f>
      </c>
      <c t="s">
        <v>26</v>
      </c>
    </row>
    <row r="65" spans="1:5" ht="12.75">
      <c r="A65" s="35" t="s">
        <v>55</v>
      </c>
      <c r="E65" s="39" t="s">
        <v>189</v>
      </c>
    </row>
    <row r="66" spans="1:5" ht="12.75">
      <c r="A66" s="35" t="s">
        <v>57</v>
      </c>
      <c r="E66" s="40" t="s">
        <v>190</v>
      </c>
    </row>
    <row r="67" spans="1:5" ht="114.75">
      <c r="A67" t="s">
        <v>59</v>
      </c>
      <c r="E67" s="39" t="s">
        <v>191</v>
      </c>
    </row>
    <row r="68" spans="1:16" ht="25.5">
      <c r="A68" t="s">
        <v>48</v>
      </c>
      <c s="34" t="s">
        <v>99</v>
      </c>
      <c s="34" t="s">
        <v>192</v>
      </c>
      <c s="35" t="s">
        <v>5</v>
      </c>
      <c s="6" t="s">
        <v>193</v>
      </c>
      <c s="36" t="s">
        <v>177</v>
      </c>
      <c s="37">
        <v>87.48</v>
      </c>
      <c s="36">
        <v>0</v>
      </c>
      <c s="36">
        <f>ROUND(G68*H68,6)</f>
      </c>
      <c r="L68" s="38">
        <v>0</v>
      </c>
      <c s="32">
        <f>ROUND(ROUND(L68,2)*ROUND(G68,3),2)</f>
      </c>
      <c s="36" t="s">
        <v>158</v>
      </c>
      <c>
        <f>(M68*21)/100</f>
      </c>
      <c t="s">
        <v>26</v>
      </c>
    </row>
    <row r="69" spans="1:5" ht="25.5">
      <c r="A69" s="35" t="s">
        <v>55</v>
      </c>
      <c r="E69" s="39" t="s">
        <v>193</v>
      </c>
    </row>
    <row r="70" spans="1:5" ht="12.75">
      <c r="A70" s="35" t="s">
        <v>57</v>
      </c>
      <c r="E70" s="40" t="s">
        <v>194</v>
      </c>
    </row>
    <row r="71" spans="1:5" ht="114.75">
      <c r="A71" t="s">
        <v>59</v>
      </c>
      <c r="E71" s="39" t="s">
        <v>195</v>
      </c>
    </row>
    <row r="72" spans="1:16" ht="12.75">
      <c r="A72" t="s">
        <v>48</v>
      </c>
      <c s="34" t="s">
        <v>196</v>
      </c>
      <c s="34" t="s">
        <v>197</v>
      </c>
      <c s="35" t="s">
        <v>5</v>
      </c>
      <c s="6" t="s">
        <v>198</v>
      </c>
      <c s="36" t="s">
        <v>177</v>
      </c>
      <c s="37">
        <v>282.336</v>
      </c>
      <c s="36">
        <v>0</v>
      </c>
      <c s="36">
        <f>ROUND(G72*H72,6)</f>
      </c>
      <c r="L72" s="38">
        <v>0</v>
      </c>
      <c s="32">
        <f>ROUND(ROUND(L72,2)*ROUND(G72,3),2)</f>
      </c>
      <c s="36" t="s">
        <v>158</v>
      </c>
      <c>
        <f>(M72*21)/100</f>
      </c>
      <c t="s">
        <v>26</v>
      </c>
    </row>
    <row r="73" spans="1:5" ht="12.75">
      <c r="A73" s="35" t="s">
        <v>55</v>
      </c>
      <c r="E73" s="39" t="s">
        <v>198</v>
      </c>
    </row>
    <row r="74" spans="1:5" ht="12.75">
      <c r="A74" s="35" t="s">
        <v>57</v>
      </c>
      <c r="E74" s="40" t="s">
        <v>199</v>
      </c>
    </row>
    <row r="75" spans="1:5" ht="191.25">
      <c r="A75" t="s">
        <v>59</v>
      </c>
      <c r="E75" s="39" t="s">
        <v>200</v>
      </c>
    </row>
    <row r="76" spans="1:16" ht="12.75">
      <c r="A76" t="s">
        <v>48</v>
      </c>
      <c s="34" t="s">
        <v>201</v>
      </c>
      <c s="34" t="s">
        <v>202</v>
      </c>
      <c s="35" t="s">
        <v>5</v>
      </c>
      <c s="6" t="s">
        <v>203</v>
      </c>
      <c s="36" t="s">
        <v>177</v>
      </c>
      <c s="37">
        <v>37.63</v>
      </c>
      <c s="36">
        <v>0</v>
      </c>
      <c s="36">
        <f>ROUND(G76*H76,6)</f>
      </c>
      <c r="L76" s="38">
        <v>0</v>
      </c>
      <c s="32">
        <f>ROUND(ROUND(L76,2)*ROUND(G76,3),2)</f>
      </c>
      <c s="36" t="s">
        <v>158</v>
      </c>
      <c>
        <f>(M76*21)/100</f>
      </c>
      <c t="s">
        <v>26</v>
      </c>
    </row>
    <row r="77" spans="1:5" ht="12.75">
      <c r="A77" s="35" t="s">
        <v>55</v>
      </c>
      <c r="E77" s="39" t="s">
        <v>203</v>
      </c>
    </row>
    <row r="78" spans="1:5" ht="12.75">
      <c r="A78" s="35" t="s">
        <v>57</v>
      </c>
      <c r="E78" s="40" t="s">
        <v>204</v>
      </c>
    </row>
    <row r="79" spans="1:5" ht="191.25">
      <c r="A79" t="s">
        <v>59</v>
      </c>
      <c r="E79" s="39" t="s">
        <v>200</v>
      </c>
    </row>
    <row r="80" spans="1:16" ht="25.5">
      <c r="A80" t="s">
        <v>48</v>
      </c>
      <c s="34" t="s">
        <v>205</v>
      </c>
      <c s="34" t="s">
        <v>206</v>
      </c>
      <c s="35" t="s">
        <v>5</v>
      </c>
      <c s="6" t="s">
        <v>207</v>
      </c>
      <c s="36" t="s">
        <v>53</v>
      </c>
      <c s="37">
        <v>238.093</v>
      </c>
      <c s="36">
        <v>0</v>
      </c>
      <c s="36">
        <f>ROUND(G80*H80,6)</f>
      </c>
      <c r="L80" s="38">
        <v>0</v>
      </c>
      <c s="32">
        <f>ROUND(ROUND(L80,2)*ROUND(G80,3),2)</f>
      </c>
      <c s="36" t="s">
        <v>54</v>
      </c>
      <c>
        <f>(M80*21)/100</f>
      </c>
      <c t="s">
        <v>26</v>
      </c>
    </row>
    <row r="81" spans="1:5" ht="12.75">
      <c r="A81" s="35" t="s">
        <v>55</v>
      </c>
      <c r="E81" s="39" t="s">
        <v>208</v>
      </c>
    </row>
    <row r="82" spans="1:5" ht="51">
      <c r="A82" s="35" t="s">
        <v>57</v>
      </c>
      <c r="E82" s="40" t="s">
        <v>209</v>
      </c>
    </row>
    <row r="83" spans="1:5" ht="127.5">
      <c r="A83" t="s">
        <v>59</v>
      </c>
      <c r="E83" s="39" t="s">
        <v>210</v>
      </c>
    </row>
    <row r="84" spans="1:16" ht="25.5">
      <c r="A84" t="s">
        <v>48</v>
      </c>
      <c s="34" t="s">
        <v>211</v>
      </c>
      <c s="34" t="s">
        <v>212</v>
      </c>
      <c s="35" t="s">
        <v>5</v>
      </c>
      <c s="6" t="s">
        <v>213</v>
      </c>
      <c s="36" t="s">
        <v>177</v>
      </c>
      <c s="37">
        <v>10.6</v>
      </c>
      <c s="36">
        <v>0</v>
      </c>
      <c s="36">
        <f>ROUND(G84*H84,6)</f>
      </c>
      <c r="L84" s="38">
        <v>0</v>
      </c>
      <c s="32">
        <f>ROUND(ROUND(L84,2)*ROUND(G84,3),2)</f>
      </c>
      <c s="36" t="s">
        <v>54</v>
      </c>
      <c>
        <f>(M84*21)/100</f>
      </c>
      <c t="s">
        <v>26</v>
      </c>
    </row>
    <row r="85" spans="1:5" ht="25.5">
      <c r="A85" s="35" t="s">
        <v>55</v>
      </c>
      <c r="E85" s="39" t="s">
        <v>213</v>
      </c>
    </row>
    <row r="86" spans="1:5" ht="38.25">
      <c r="A86" s="35" t="s">
        <v>57</v>
      </c>
      <c r="E86" s="40" t="s">
        <v>214</v>
      </c>
    </row>
    <row r="87" spans="1:5" ht="382.5">
      <c r="A87" t="s">
        <v>59</v>
      </c>
      <c r="E87" s="39" t="s">
        <v>215</v>
      </c>
    </row>
    <row r="88" spans="1:16" ht="12.75">
      <c r="A88" t="s">
        <v>48</v>
      </c>
      <c s="34" t="s">
        <v>216</v>
      </c>
      <c s="34" t="s">
        <v>217</v>
      </c>
      <c s="35" t="s">
        <v>5</v>
      </c>
      <c s="6" t="s">
        <v>218</v>
      </c>
      <c s="36" t="s">
        <v>219</v>
      </c>
      <c s="37">
        <v>1</v>
      </c>
      <c s="36">
        <v>0</v>
      </c>
      <c s="36">
        <f>ROUND(G88*H88,6)</f>
      </c>
      <c r="L88" s="38">
        <v>0</v>
      </c>
      <c s="32">
        <f>ROUND(ROUND(L88,2)*ROUND(G88,3),2)</f>
      </c>
      <c s="36" t="s">
        <v>54</v>
      </c>
      <c>
        <f>(M88*21)/100</f>
      </c>
      <c t="s">
        <v>26</v>
      </c>
    </row>
    <row r="89" spans="1:5" ht="12.75">
      <c r="A89" s="35" t="s">
        <v>55</v>
      </c>
      <c r="E89" s="39" t="s">
        <v>218</v>
      </c>
    </row>
    <row r="90" spans="1:5" ht="12.75">
      <c r="A90" s="35" t="s">
        <v>57</v>
      </c>
      <c r="E90" s="40" t="s">
        <v>5</v>
      </c>
    </row>
    <row r="91" spans="1:5" ht="409.5">
      <c r="A91" t="s">
        <v>59</v>
      </c>
      <c r="E91" s="39" t="s">
        <v>220</v>
      </c>
    </row>
    <row r="92" spans="1:16" ht="12.75">
      <c r="A92" t="s">
        <v>48</v>
      </c>
      <c s="34" t="s">
        <v>221</v>
      </c>
      <c s="34" t="s">
        <v>222</v>
      </c>
      <c s="35" t="s">
        <v>5</v>
      </c>
      <c s="6" t="s">
        <v>223</v>
      </c>
      <c s="36" t="s">
        <v>219</v>
      </c>
      <c s="37">
        <v>345</v>
      </c>
      <c s="36">
        <v>0</v>
      </c>
      <c s="36">
        <f>ROUND(G92*H92,6)</f>
      </c>
      <c r="L92" s="38">
        <v>0</v>
      </c>
      <c s="32">
        <f>ROUND(ROUND(L92,2)*ROUND(G92,3),2)</f>
      </c>
      <c s="36" t="s">
        <v>54</v>
      </c>
      <c>
        <f>(M92*21)/100</f>
      </c>
      <c t="s">
        <v>26</v>
      </c>
    </row>
    <row r="93" spans="1:5" ht="12.75">
      <c r="A93" s="35" t="s">
        <v>55</v>
      </c>
      <c r="E93" s="39" t="s">
        <v>223</v>
      </c>
    </row>
    <row r="94" spans="1:5" ht="25.5">
      <c r="A94" s="35" t="s">
        <v>57</v>
      </c>
      <c r="E94" s="40" t="s">
        <v>224</v>
      </c>
    </row>
    <row r="95" spans="1:5" ht="165.75">
      <c r="A95" t="s">
        <v>59</v>
      </c>
      <c r="E95" s="39" t="s">
        <v>225</v>
      </c>
    </row>
    <row r="96" spans="1:13" ht="12.75">
      <c r="A96" t="s">
        <v>45</v>
      </c>
      <c r="C96" s="31" t="s">
        <v>87</v>
      </c>
      <c r="E96" s="33" t="s">
        <v>226</v>
      </c>
      <c r="J96" s="32">
        <f>0</f>
      </c>
      <c s="32">
        <f>0</f>
      </c>
      <c s="32">
        <f>0+L97+L101+L105+L109</f>
      </c>
      <c s="32">
        <f>0+M97+M101+M105+M109</f>
      </c>
    </row>
    <row r="97" spans="1:16" ht="12.75">
      <c r="A97" t="s">
        <v>48</v>
      </c>
      <c s="34" t="s">
        <v>227</v>
      </c>
      <c s="34" t="s">
        <v>228</v>
      </c>
      <c s="35" t="s">
        <v>5</v>
      </c>
      <c s="6" t="s">
        <v>229</v>
      </c>
      <c s="36" t="s">
        <v>219</v>
      </c>
      <c s="37">
        <v>4</v>
      </c>
      <c s="36">
        <v>0</v>
      </c>
      <c s="36">
        <f>ROUND(G97*H97,6)</f>
      </c>
      <c r="L97" s="38">
        <v>0</v>
      </c>
      <c s="32">
        <f>ROUND(ROUND(L97,2)*ROUND(G97,3),2)</f>
      </c>
      <c s="36" t="s">
        <v>158</v>
      </c>
      <c>
        <f>(M97*21)/100</f>
      </c>
      <c t="s">
        <v>26</v>
      </c>
    </row>
    <row r="98" spans="1:5" ht="12.75">
      <c r="A98" s="35" t="s">
        <v>55</v>
      </c>
      <c r="E98" s="39" t="s">
        <v>229</v>
      </c>
    </row>
    <row r="99" spans="1:5" ht="12.75">
      <c r="A99" s="35" t="s">
        <v>57</v>
      </c>
      <c r="E99" s="40" t="s">
        <v>5</v>
      </c>
    </row>
    <row r="100" spans="1:5" ht="127.5">
      <c r="A100" t="s">
        <v>59</v>
      </c>
      <c r="E100" s="39" t="s">
        <v>230</v>
      </c>
    </row>
    <row r="101" spans="1:16" ht="12.75">
      <c r="A101" t="s">
        <v>48</v>
      </c>
      <c s="34" t="s">
        <v>231</v>
      </c>
      <c s="34" t="s">
        <v>232</v>
      </c>
      <c s="35" t="s">
        <v>5</v>
      </c>
      <c s="6" t="s">
        <v>233</v>
      </c>
      <c s="36" t="s">
        <v>219</v>
      </c>
      <c s="37">
        <v>4</v>
      </c>
      <c s="36">
        <v>0</v>
      </c>
      <c s="36">
        <f>ROUND(G101*H101,6)</f>
      </c>
      <c r="L101" s="38">
        <v>0</v>
      </c>
      <c s="32">
        <f>ROUND(ROUND(L101,2)*ROUND(G101,3),2)</f>
      </c>
      <c s="36" t="s">
        <v>158</v>
      </c>
      <c>
        <f>(M101*21)/100</f>
      </c>
      <c t="s">
        <v>26</v>
      </c>
    </row>
    <row r="102" spans="1:5" ht="12.75">
      <c r="A102" s="35" t="s">
        <v>55</v>
      </c>
      <c r="E102" s="39" t="s">
        <v>233</v>
      </c>
    </row>
    <row r="103" spans="1:5" ht="12.75">
      <c r="A103" s="35" t="s">
        <v>57</v>
      </c>
      <c r="E103" s="40" t="s">
        <v>5</v>
      </c>
    </row>
    <row r="104" spans="1:5" ht="140.25">
      <c r="A104" t="s">
        <v>59</v>
      </c>
      <c r="E104" s="39" t="s">
        <v>234</v>
      </c>
    </row>
    <row r="105" spans="1:16" ht="12.75">
      <c r="A105" t="s">
        <v>48</v>
      </c>
      <c s="34" t="s">
        <v>235</v>
      </c>
      <c s="34" t="s">
        <v>236</v>
      </c>
      <c s="35" t="s">
        <v>5</v>
      </c>
      <c s="6" t="s">
        <v>237</v>
      </c>
      <c s="36" t="s">
        <v>219</v>
      </c>
      <c s="37">
        <v>2</v>
      </c>
      <c s="36">
        <v>0</v>
      </c>
      <c s="36">
        <f>ROUND(G105*H105,6)</f>
      </c>
      <c r="L105" s="38">
        <v>0</v>
      </c>
      <c s="32">
        <f>ROUND(ROUND(L105,2)*ROUND(G105,3),2)</f>
      </c>
      <c s="36" t="s">
        <v>54</v>
      </c>
      <c>
        <f>(M105*21)/100</f>
      </c>
      <c t="s">
        <v>26</v>
      </c>
    </row>
    <row r="106" spans="1:5" ht="12.75">
      <c r="A106" s="35" t="s">
        <v>55</v>
      </c>
      <c r="E106" s="39" t="s">
        <v>237</v>
      </c>
    </row>
    <row r="107" spans="1:5" ht="12.75">
      <c r="A107" s="35" t="s">
        <v>57</v>
      </c>
      <c r="E107" s="40" t="s">
        <v>5</v>
      </c>
    </row>
    <row r="108" spans="1:5" ht="216.75">
      <c r="A108" t="s">
        <v>59</v>
      </c>
      <c r="E108" s="39" t="s">
        <v>238</v>
      </c>
    </row>
    <row r="109" spans="1:16" ht="12.75">
      <c r="A109" t="s">
        <v>48</v>
      </c>
      <c s="34" t="s">
        <v>239</v>
      </c>
      <c s="34" t="s">
        <v>240</v>
      </c>
      <c s="35" t="s">
        <v>5</v>
      </c>
      <c s="6" t="s">
        <v>241</v>
      </c>
      <c s="36" t="s">
        <v>219</v>
      </c>
      <c s="37">
        <v>1</v>
      </c>
      <c s="36">
        <v>0</v>
      </c>
      <c s="36">
        <f>ROUND(G109*H109,6)</f>
      </c>
      <c r="L109" s="38">
        <v>0</v>
      </c>
      <c s="32">
        <f>ROUND(ROUND(L109,2)*ROUND(G109,3),2)</f>
      </c>
      <c s="36" t="s">
        <v>54</v>
      </c>
      <c>
        <f>(M109*21)/100</f>
      </c>
      <c t="s">
        <v>26</v>
      </c>
    </row>
    <row r="110" spans="1:5" ht="12.75">
      <c r="A110" s="35" t="s">
        <v>55</v>
      </c>
      <c r="E110" s="39" t="s">
        <v>242</v>
      </c>
    </row>
    <row r="111" spans="1:5" ht="12.75">
      <c r="A111" s="35" t="s">
        <v>57</v>
      </c>
      <c r="E111" s="40" t="s">
        <v>5</v>
      </c>
    </row>
    <row r="112" spans="1:5" ht="191.25">
      <c r="A112" t="s">
        <v>59</v>
      </c>
      <c r="E112" s="39" t="s">
        <v>243</v>
      </c>
    </row>
    <row r="113" spans="1:13" ht="12.75">
      <c r="A113" t="s">
        <v>45</v>
      </c>
      <c r="C113" s="31" t="s">
        <v>99</v>
      </c>
      <c r="E113" s="33" t="s">
        <v>244</v>
      </c>
      <c r="J113" s="32">
        <f>0</f>
      </c>
      <c s="32">
        <f>0</f>
      </c>
      <c s="32">
        <f>0+L114+L118+L122+L126+L130+L134+L138+L142+L146+L150+L154</f>
      </c>
      <c s="32">
        <f>0+M114+M118+M122+M126+M130+M134+M138+M142+M146+M150+M154</f>
      </c>
    </row>
    <row r="114" spans="1:16" ht="12.75">
      <c r="A114" t="s">
        <v>48</v>
      </c>
      <c s="34" t="s">
        <v>245</v>
      </c>
      <c s="34" t="s">
        <v>246</v>
      </c>
      <c s="35" t="s">
        <v>5</v>
      </c>
      <c s="6" t="s">
        <v>247</v>
      </c>
      <c s="36" t="s">
        <v>219</v>
      </c>
      <c s="37">
        <v>1</v>
      </c>
      <c s="36">
        <v>0</v>
      </c>
      <c s="36">
        <f>ROUND(G114*H114,6)</f>
      </c>
      <c r="L114" s="38">
        <v>0</v>
      </c>
      <c s="32">
        <f>ROUND(ROUND(L114,2)*ROUND(G114,3),2)</f>
      </c>
      <c s="36" t="s">
        <v>158</v>
      </c>
      <c>
        <f>(M114*21)/100</f>
      </c>
      <c t="s">
        <v>26</v>
      </c>
    </row>
    <row r="115" spans="1:5" ht="12.75">
      <c r="A115" s="35" t="s">
        <v>55</v>
      </c>
      <c r="E115" s="39" t="s">
        <v>247</v>
      </c>
    </row>
    <row r="116" spans="1:5" ht="12.75">
      <c r="A116" s="35" t="s">
        <v>57</v>
      </c>
      <c r="E116" s="40" t="s">
        <v>5</v>
      </c>
    </row>
    <row r="117" spans="1:5" ht="127.5">
      <c r="A117" t="s">
        <v>59</v>
      </c>
      <c r="E117" s="39" t="s">
        <v>248</v>
      </c>
    </row>
    <row r="118" spans="1:16" ht="12.75">
      <c r="A118" t="s">
        <v>48</v>
      </c>
      <c s="34" t="s">
        <v>249</v>
      </c>
      <c s="34" t="s">
        <v>250</v>
      </c>
      <c s="35" t="s">
        <v>5</v>
      </c>
      <c s="6" t="s">
        <v>251</v>
      </c>
      <c s="36" t="s">
        <v>219</v>
      </c>
      <c s="37">
        <v>2</v>
      </c>
      <c s="36">
        <v>0</v>
      </c>
      <c s="36">
        <f>ROUND(G118*H118,6)</f>
      </c>
      <c r="L118" s="38">
        <v>0</v>
      </c>
      <c s="32">
        <f>ROUND(ROUND(L118,2)*ROUND(G118,3),2)</f>
      </c>
      <c s="36" t="s">
        <v>158</v>
      </c>
      <c>
        <f>(M118*21)/100</f>
      </c>
      <c t="s">
        <v>26</v>
      </c>
    </row>
    <row r="119" spans="1:5" ht="12.75">
      <c r="A119" s="35" t="s">
        <v>55</v>
      </c>
      <c r="E119" s="39" t="s">
        <v>251</v>
      </c>
    </row>
    <row r="120" spans="1:5" ht="12.75">
      <c r="A120" s="35" t="s">
        <v>57</v>
      </c>
      <c r="E120" s="40" t="s">
        <v>5</v>
      </c>
    </row>
    <row r="121" spans="1:5" ht="114.75">
      <c r="A121" t="s">
        <v>59</v>
      </c>
      <c r="E121" s="39" t="s">
        <v>252</v>
      </c>
    </row>
    <row r="122" spans="1:16" ht="12.75">
      <c r="A122" t="s">
        <v>48</v>
      </c>
      <c s="34" t="s">
        <v>253</v>
      </c>
      <c s="34" t="s">
        <v>254</v>
      </c>
      <c s="35" t="s">
        <v>5</v>
      </c>
      <c s="6" t="s">
        <v>255</v>
      </c>
      <c s="36" t="s">
        <v>53</v>
      </c>
      <c s="37">
        <v>317.457</v>
      </c>
      <c s="36">
        <v>0</v>
      </c>
      <c s="36">
        <f>ROUND(G122*H122,6)</f>
      </c>
      <c r="L122" s="38">
        <v>0</v>
      </c>
      <c s="32">
        <f>ROUND(ROUND(L122,2)*ROUND(G122,3),2)</f>
      </c>
      <c s="36" t="s">
        <v>158</v>
      </c>
      <c>
        <f>(M122*21)/100</f>
      </c>
      <c t="s">
        <v>26</v>
      </c>
    </row>
    <row r="123" spans="1:5" ht="12.75">
      <c r="A123" s="35" t="s">
        <v>55</v>
      </c>
      <c r="E123" s="39" t="s">
        <v>255</v>
      </c>
    </row>
    <row r="124" spans="1:5" ht="51">
      <c r="A124" s="35" t="s">
        <v>57</v>
      </c>
      <c r="E124" s="40" t="s">
        <v>256</v>
      </c>
    </row>
    <row r="125" spans="1:5" ht="140.25">
      <c r="A125" t="s">
        <v>59</v>
      </c>
      <c r="E125" s="39" t="s">
        <v>257</v>
      </c>
    </row>
    <row r="126" spans="1:16" ht="12.75">
      <c r="A126" t="s">
        <v>48</v>
      </c>
      <c s="34" t="s">
        <v>258</v>
      </c>
      <c s="34" t="s">
        <v>259</v>
      </c>
      <c s="35" t="s">
        <v>5</v>
      </c>
      <c s="6" t="s">
        <v>260</v>
      </c>
      <c s="36" t="s">
        <v>177</v>
      </c>
      <c s="37">
        <v>106.926</v>
      </c>
      <c s="36">
        <v>0</v>
      </c>
      <c s="36">
        <f>ROUND(G126*H126,6)</f>
      </c>
      <c r="L126" s="38">
        <v>0</v>
      </c>
      <c s="32">
        <f>ROUND(ROUND(L126,2)*ROUND(G126,3),2)</f>
      </c>
      <c s="36" t="s">
        <v>158</v>
      </c>
      <c>
        <f>(M126*21)/100</f>
      </c>
      <c t="s">
        <v>26</v>
      </c>
    </row>
    <row r="127" spans="1:5" ht="12.75">
      <c r="A127" s="35" t="s">
        <v>55</v>
      </c>
      <c r="E127" s="39" t="s">
        <v>260</v>
      </c>
    </row>
    <row r="128" spans="1:5" ht="12.75">
      <c r="A128" s="35" t="s">
        <v>57</v>
      </c>
      <c r="E128" s="40" t="s">
        <v>261</v>
      </c>
    </row>
    <row r="129" spans="1:5" ht="216.75">
      <c r="A129" t="s">
        <v>59</v>
      </c>
      <c r="E129" s="39" t="s">
        <v>262</v>
      </c>
    </row>
    <row r="130" spans="1:16" ht="25.5">
      <c r="A130" t="s">
        <v>48</v>
      </c>
      <c s="34" t="s">
        <v>263</v>
      </c>
      <c s="34" t="s">
        <v>264</v>
      </c>
      <c s="35" t="s">
        <v>5</v>
      </c>
      <c s="6" t="s">
        <v>265</v>
      </c>
      <c s="36" t="s">
        <v>266</v>
      </c>
      <c s="37">
        <v>962.931</v>
      </c>
      <c s="36">
        <v>0</v>
      </c>
      <c s="36">
        <f>ROUND(G130*H130,6)</f>
      </c>
      <c r="L130" s="38">
        <v>0</v>
      </c>
      <c s="32">
        <f>ROUND(ROUND(L130,2)*ROUND(G130,3),2)</f>
      </c>
      <c s="36" t="s">
        <v>158</v>
      </c>
      <c>
        <f>(M130*21)/100</f>
      </c>
      <c t="s">
        <v>26</v>
      </c>
    </row>
    <row r="131" spans="1:5" ht="25.5">
      <c r="A131" s="35" t="s">
        <v>55</v>
      </c>
      <c r="E131" s="39" t="s">
        <v>265</v>
      </c>
    </row>
    <row r="132" spans="1:5" ht="51">
      <c r="A132" s="35" t="s">
        <v>57</v>
      </c>
      <c r="E132" s="40" t="s">
        <v>267</v>
      </c>
    </row>
    <row r="133" spans="1:5" ht="102">
      <c r="A133" t="s">
        <v>59</v>
      </c>
      <c r="E133" s="39" t="s">
        <v>268</v>
      </c>
    </row>
    <row r="134" spans="1:16" ht="12.75">
      <c r="A134" t="s">
        <v>48</v>
      </c>
      <c s="34" t="s">
        <v>269</v>
      </c>
      <c s="34" t="s">
        <v>270</v>
      </c>
      <c s="35" t="s">
        <v>5</v>
      </c>
      <c s="6" t="s">
        <v>271</v>
      </c>
      <c s="36" t="s">
        <v>177</v>
      </c>
      <c s="37">
        <v>3.2</v>
      </c>
      <c s="36">
        <v>0</v>
      </c>
      <c s="36">
        <f>ROUND(G134*H134,6)</f>
      </c>
      <c r="L134" s="38">
        <v>0</v>
      </c>
      <c s="32">
        <f>ROUND(ROUND(L134,2)*ROUND(G134,3),2)</f>
      </c>
      <c s="36" t="s">
        <v>158</v>
      </c>
      <c>
        <f>(M134*21)/100</f>
      </c>
      <c t="s">
        <v>26</v>
      </c>
    </row>
    <row r="135" spans="1:5" ht="12.75">
      <c r="A135" s="35" t="s">
        <v>55</v>
      </c>
      <c r="E135" s="39" t="s">
        <v>271</v>
      </c>
    </row>
    <row r="136" spans="1:5" ht="38.25">
      <c r="A136" s="35" t="s">
        <v>57</v>
      </c>
      <c r="E136" s="40" t="s">
        <v>272</v>
      </c>
    </row>
    <row r="137" spans="1:5" ht="216.75">
      <c r="A137" t="s">
        <v>59</v>
      </c>
      <c r="E137" s="39" t="s">
        <v>273</v>
      </c>
    </row>
    <row r="138" spans="1:16" ht="25.5">
      <c r="A138" t="s">
        <v>48</v>
      </c>
      <c s="34" t="s">
        <v>274</v>
      </c>
      <c s="34" t="s">
        <v>275</v>
      </c>
      <c s="35" t="s">
        <v>5</v>
      </c>
      <c s="6" t="s">
        <v>276</v>
      </c>
      <c s="36" t="s">
        <v>266</v>
      </c>
      <c s="37">
        <v>375.972</v>
      </c>
      <c s="36">
        <v>0</v>
      </c>
      <c s="36">
        <f>ROUND(G138*H138,6)</f>
      </c>
      <c r="L138" s="38">
        <v>0</v>
      </c>
      <c s="32">
        <f>ROUND(ROUND(L138,2)*ROUND(G138,3),2)</f>
      </c>
      <c s="36" t="s">
        <v>158</v>
      </c>
      <c>
        <f>(M138*21)/100</f>
      </c>
      <c t="s">
        <v>26</v>
      </c>
    </row>
    <row r="139" spans="1:5" ht="25.5">
      <c r="A139" s="35" t="s">
        <v>55</v>
      </c>
      <c r="E139" s="39" t="s">
        <v>276</v>
      </c>
    </row>
    <row r="140" spans="1:5" ht="89.25">
      <c r="A140" s="35" t="s">
        <v>57</v>
      </c>
      <c r="E140" s="40" t="s">
        <v>277</v>
      </c>
    </row>
    <row r="141" spans="1:5" ht="102">
      <c r="A141" t="s">
        <v>59</v>
      </c>
      <c r="E141" s="39" t="s">
        <v>268</v>
      </c>
    </row>
    <row r="142" spans="1:16" ht="25.5">
      <c r="A142" t="s">
        <v>48</v>
      </c>
      <c s="34" t="s">
        <v>278</v>
      </c>
      <c s="34" t="s">
        <v>279</v>
      </c>
      <c s="35" t="s">
        <v>5</v>
      </c>
      <c s="6" t="s">
        <v>280</v>
      </c>
      <c s="36" t="s">
        <v>177</v>
      </c>
      <c s="37">
        <v>49.85</v>
      </c>
      <c s="36">
        <v>0</v>
      </c>
      <c s="36">
        <f>ROUND(G142*H142,6)</f>
      </c>
      <c r="L142" s="38">
        <v>0</v>
      </c>
      <c s="32">
        <f>ROUND(ROUND(L142,2)*ROUND(G142,3),2)</f>
      </c>
      <c s="36" t="s">
        <v>158</v>
      </c>
      <c>
        <f>(M142*21)/100</f>
      </c>
      <c t="s">
        <v>26</v>
      </c>
    </row>
    <row r="143" spans="1:5" ht="25.5">
      <c r="A143" s="35" t="s">
        <v>55</v>
      </c>
      <c r="E143" s="39" t="s">
        <v>280</v>
      </c>
    </row>
    <row r="144" spans="1:5" ht="12.75">
      <c r="A144" s="35" t="s">
        <v>57</v>
      </c>
      <c r="E144" s="40" t="s">
        <v>281</v>
      </c>
    </row>
    <row r="145" spans="1:5" ht="255">
      <c r="A145" t="s">
        <v>59</v>
      </c>
      <c r="E145" s="39" t="s">
        <v>282</v>
      </c>
    </row>
    <row r="146" spans="1:16" ht="12.75">
      <c r="A146" t="s">
        <v>48</v>
      </c>
      <c s="34" t="s">
        <v>283</v>
      </c>
      <c s="34" t="s">
        <v>284</v>
      </c>
      <c s="35" t="s">
        <v>5</v>
      </c>
      <c s="6" t="s">
        <v>285</v>
      </c>
      <c s="36" t="s">
        <v>219</v>
      </c>
      <c s="37">
        <v>345</v>
      </c>
      <c s="36">
        <v>0</v>
      </c>
      <c s="36">
        <f>ROUND(G146*H146,6)</f>
      </c>
      <c r="L146" s="38">
        <v>0</v>
      </c>
      <c s="32">
        <f>ROUND(ROUND(L146,2)*ROUND(G146,3),2)</f>
      </c>
      <c s="36" t="s">
        <v>158</v>
      </c>
      <c>
        <f>(M146*21)/100</f>
      </c>
      <c t="s">
        <v>26</v>
      </c>
    </row>
    <row r="147" spans="1:5" ht="12.75">
      <c r="A147" s="35" t="s">
        <v>55</v>
      </c>
      <c r="E147" s="39" t="s">
        <v>285</v>
      </c>
    </row>
    <row r="148" spans="1:5" ht="63.75">
      <c r="A148" s="35" t="s">
        <v>57</v>
      </c>
      <c r="E148" s="40" t="s">
        <v>286</v>
      </c>
    </row>
    <row r="149" spans="1:5" ht="127.5">
      <c r="A149" t="s">
        <v>59</v>
      </c>
      <c r="E149" s="39" t="s">
        <v>287</v>
      </c>
    </row>
    <row r="150" spans="1:16" ht="12.75">
      <c r="A150" t="s">
        <v>48</v>
      </c>
      <c s="34" t="s">
        <v>288</v>
      </c>
      <c s="34" t="s">
        <v>289</v>
      </c>
      <c s="35" t="s">
        <v>5</v>
      </c>
      <c s="6" t="s">
        <v>290</v>
      </c>
      <c s="36" t="s">
        <v>219</v>
      </c>
      <c s="37">
        <v>2</v>
      </c>
      <c s="36">
        <v>0</v>
      </c>
      <c s="36">
        <f>ROUND(G150*H150,6)</f>
      </c>
      <c r="L150" s="38">
        <v>0</v>
      </c>
      <c s="32">
        <f>ROUND(ROUND(L150,2)*ROUND(G150,3),2)</f>
      </c>
      <c s="36" t="s">
        <v>54</v>
      </c>
      <c>
        <f>(M150*21)/100</f>
      </c>
      <c t="s">
        <v>26</v>
      </c>
    </row>
    <row r="151" spans="1:5" ht="12.75">
      <c r="A151" s="35" t="s">
        <v>55</v>
      </c>
      <c r="E151" s="39" t="s">
        <v>291</v>
      </c>
    </row>
    <row r="152" spans="1:5" ht="12.75">
      <c r="A152" s="35" t="s">
        <v>57</v>
      </c>
      <c r="E152" s="40" t="s">
        <v>5</v>
      </c>
    </row>
    <row r="153" spans="1:5" ht="127.5">
      <c r="A153" t="s">
        <v>59</v>
      </c>
      <c r="E153" s="39" t="s">
        <v>292</v>
      </c>
    </row>
    <row r="154" spans="1:16" ht="12.75">
      <c r="A154" t="s">
        <v>48</v>
      </c>
      <c s="34" t="s">
        <v>293</v>
      </c>
      <c s="34" t="s">
        <v>294</v>
      </c>
      <c s="35" t="s">
        <v>5</v>
      </c>
      <c s="6" t="s">
        <v>295</v>
      </c>
      <c s="36" t="s">
        <v>219</v>
      </c>
      <c s="37">
        <v>1</v>
      </c>
      <c s="36">
        <v>0</v>
      </c>
      <c s="36">
        <f>ROUND(G154*H154,6)</f>
      </c>
      <c r="L154" s="38">
        <v>0</v>
      </c>
      <c s="32">
        <f>ROUND(ROUND(L154,2)*ROUND(G154,3),2)</f>
      </c>
      <c s="36" t="s">
        <v>54</v>
      </c>
      <c>
        <f>(M154*21)/100</f>
      </c>
      <c t="s">
        <v>26</v>
      </c>
    </row>
    <row r="155" spans="1:5" ht="12.75">
      <c r="A155" s="35" t="s">
        <v>55</v>
      </c>
      <c r="E155" s="39" t="s">
        <v>295</v>
      </c>
    </row>
    <row r="156" spans="1:5" ht="12.75">
      <c r="A156" s="35" t="s">
        <v>57</v>
      </c>
      <c r="E156" s="40" t="s">
        <v>5</v>
      </c>
    </row>
    <row r="157" spans="1:5" ht="127.5">
      <c r="A157" t="s">
        <v>59</v>
      </c>
      <c r="E157" s="39" t="s">
        <v>248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COUNTIFS(L8:L40,"=0",A8:A40,"P")+COUNTIFS(L8:L40,"",A8:A40,"P")+SUM(Q8:Q40)</f>
      </c>
    </row>
    <row r="8" spans="1:13" ht="12.75">
      <c r="A8" t="s">
        <v>43</v>
      </c>
      <c r="C8" s="28" t="s">
        <v>298</v>
      </c>
      <c r="E8" s="30" t="s">
        <v>297</v>
      </c>
      <c r="J8" s="29">
        <f>0+J9+J30+J39</f>
      </c>
      <c s="29">
        <f>0+K9+K30+K39</f>
      </c>
      <c s="29">
        <f>0+L9+L30+L39</f>
      </c>
      <c s="29">
        <f>0+M9+M30+M39</f>
      </c>
    </row>
    <row r="9" spans="1:13" ht="12.75">
      <c r="A9" t="s">
        <v>45</v>
      </c>
      <c r="C9" s="31" t="s">
        <v>75</v>
      </c>
      <c r="E9" s="33" t="s">
        <v>166</v>
      </c>
      <c r="J9" s="32">
        <f>0</f>
      </c>
      <c s="32">
        <f>0</f>
      </c>
      <c s="32">
        <f>0+L10+L14+L18+L22+L26</f>
      </c>
      <c s="32">
        <f>0+M10+M14+M18+M22+M26</f>
      </c>
    </row>
    <row r="10" spans="1:16" ht="12.75">
      <c r="A10" t="s">
        <v>48</v>
      </c>
      <c s="34" t="s">
        <v>49</v>
      </c>
      <c s="34" t="s">
        <v>299</v>
      </c>
      <c s="35" t="s">
        <v>5</v>
      </c>
      <c s="6" t="s">
        <v>300</v>
      </c>
      <c s="36" t="s">
        <v>53</v>
      </c>
      <c s="37">
        <v>37.614</v>
      </c>
      <c s="36">
        <v>0</v>
      </c>
      <c s="36">
        <f>ROUND(G10*H10,6)</f>
      </c>
      <c r="L10" s="38">
        <v>0</v>
      </c>
      <c s="32">
        <f>ROUND(ROUND(L10,2)*ROUND(G10,3),2)</f>
      </c>
      <c s="36" t="s">
        <v>158</v>
      </c>
      <c>
        <f>(M10*21)/100</f>
      </c>
      <c t="s">
        <v>26</v>
      </c>
    </row>
    <row r="11" spans="1:5" ht="12.75">
      <c r="A11" s="35" t="s">
        <v>55</v>
      </c>
      <c r="E11" s="39" t="s">
        <v>300</v>
      </c>
    </row>
    <row r="12" spans="1:5" ht="25.5">
      <c r="A12" s="35" t="s">
        <v>57</v>
      </c>
      <c r="E12" s="40" t="s">
        <v>301</v>
      </c>
    </row>
    <row r="13" spans="1:5" ht="89.25">
      <c r="A13" t="s">
        <v>59</v>
      </c>
      <c r="E13" s="39" t="s">
        <v>174</v>
      </c>
    </row>
    <row r="14" spans="1:16" ht="25.5">
      <c r="A14" t="s">
        <v>48</v>
      </c>
      <c s="34" t="s">
        <v>26</v>
      </c>
      <c s="34" t="s">
        <v>302</v>
      </c>
      <c s="35" t="s">
        <v>5</v>
      </c>
      <c s="6" t="s">
        <v>303</v>
      </c>
      <c s="36" t="s">
        <v>177</v>
      </c>
      <c s="37">
        <v>10.6</v>
      </c>
      <c s="36">
        <v>0</v>
      </c>
      <c s="36">
        <f>ROUND(G14*H14,6)</f>
      </c>
      <c r="L14" s="38">
        <v>0</v>
      </c>
      <c s="32">
        <f>ROUND(ROUND(L14,2)*ROUND(G14,3),2)</f>
      </c>
      <c s="36" t="s">
        <v>158</v>
      </c>
      <c>
        <f>(M14*21)/100</f>
      </c>
      <c t="s">
        <v>26</v>
      </c>
    </row>
    <row r="15" spans="1:5" ht="25.5">
      <c r="A15" s="35" t="s">
        <v>55</v>
      </c>
      <c r="E15" s="39" t="s">
        <v>303</v>
      </c>
    </row>
    <row r="16" spans="1:5" ht="12.75">
      <c r="A16" s="35" t="s">
        <v>57</v>
      </c>
      <c r="E16" s="40" t="s">
        <v>304</v>
      </c>
    </row>
    <row r="17" spans="1:5" ht="102">
      <c r="A17" t="s">
        <v>59</v>
      </c>
      <c r="E17" s="39" t="s">
        <v>305</v>
      </c>
    </row>
    <row r="18" spans="1:16" ht="25.5">
      <c r="A18" t="s">
        <v>48</v>
      </c>
      <c s="34" t="s">
        <v>25</v>
      </c>
      <c s="34" t="s">
        <v>306</v>
      </c>
      <c s="35" t="s">
        <v>5</v>
      </c>
      <c s="6" t="s">
        <v>307</v>
      </c>
      <c s="36" t="s">
        <v>177</v>
      </c>
      <c s="37">
        <v>561.818</v>
      </c>
      <c s="36">
        <v>0</v>
      </c>
      <c s="36">
        <f>ROUND(G18*H18,6)</f>
      </c>
      <c r="L18" s="38">
        <v>0</v>
      </c>
      <c s="32">
        <f>ROUND(ROUND(L18,2)*ROUND(G18,3),2)</f>
      </c>
      <c s="36" t="s">
        <v>158</v>
      </c>
      <c>
        <f>(M18*21)/100</f>
      </c>
      <c t="s">
        <v>26</v>
      </c>
    </row>
    <row r="19" spans="1:5" ht="25.5">
      <c r="A19" s="35" t="s">
        <v>55</v>
      </c>
      <c r="E19" s="39" t="s">
        <v>307</v>
      </c>
    </row>
    <row r="20" spans="1:5" ht="38.25">
      <c r="A20" s="35" t="s">
        <v>57</v>
      </c>
      <c r="E20" s="40" t="s">
        <v>308</v>
      </c>
    </row>
    <row r="21" spans="1:5" ht="102">
      <c r="A21" t="s">
        <v>59</v>
      </c>
      <c r="E21" s="39" t="s">
        <v>305</v>
      </c>
    </row>
    <row r="22" spans="1:16" ht="25.5">
      <c r="A22" t="s">
        <v>48</v>
      </c>
      <c s="34" t="s">
        <v>67</v>
      </c>
      <c s="34" t="s">
        <v>309</v>
      </c>
      <c s="35" t="s">
        <v>5</v>
      </c>
      <c s="6" t="s">
        <v>310</v>
      </c>
      <c s="36" t="s">
        <v>177</v>
      </c>
      <c s="37">
        <v>87.48</v>
      </c>
      <c s="36">
        <v>0</v>
      </c>
      <c s="36">
        <f>ROUND(G22*H22,6)</f>
      </c>
      <c r="L22" s="38">
        <v>0</v>
      </c>
      <c s="32">
        <f>ROUND(ROUND(L22,2)*ROUND(G22,3),2)</f>
      </c>
      <c s="36" t="s">
        <v>158</v>
      </c>
      <c>
        <f>(M22*21)/100</f>
      </c>
      <c t="s">
        <v>26</v>
      </c>
    </row>
    <row r="23" spans="1:5" ht="25.5">
      <c r="A23" s="35" t="s">
        <v>55</v>
      </c>
      <c r="E23" s="39" t="s">
        <v>310</v>
      </c>
    </row>
    <row r="24" spans="1:5" ht="38.25">
      <c r="A24" s="35" t="s">
        <v>57</v>
      </c>
      <c r="E24" s="40" t="s">
        <v>311</v>
      </c>
    </row>
    <row r="25" spans="1:5" ht="102">
      <c r="A25" t="s">
        <v>59</v>
      </c>
      <c r="E25" s="39" t="s">
        <v>305</v>
      </c>
    </row>
    <row r="26" spans="1:16" ht="12.75">
      <c r="A26" t="s">
        <v>48</v>
      </c>
      <c s="34" t="s">
        <v>93</v>
      </c>
      <c s="34" t="s">
        <v>222</v>
      </c>
      <c s="35" t="s">
        <v>5</v>
      </c>
      <c s="6" t="s">
        <v>312</v>
      </c>
      <c s="36" t="s">
        <v>219</v>
      </c>
      <c s="37">
        <v>345</v>
      </c>
      <c s="36">
        <v>0</v>
      </c>
      <c s="36">
        <f>ROUND(G26*H26,6)</f>
      </c>
      <c r="L26" s="38">
        <v>0</v>
      </c>
      <c s="32">
        <f>ROUND(ROUND(L26,2)*ROUND(G26,3),2)</f>
      </c>
      <c s="36" t="s">
        <v>54</v>
      </c>
      <c>
        <f>(M26*21)/100</f>
      </c>
      <c t="s">
        <v>26</v>
      </c>
    </row>
    <row r="27" spans="1:5" ht="12.75">
      <c r="A27" s="35" t="s">
        <v>55</v>
      </c>
      <c r="E27" s="39" t="s">
        <v>223</v>
      </c>
    </row>
    <row r="28" spans="1:5" ht="12.75">
      <c r="A28" s="35" t="s">
        <v>57</v>
      </c>
      <c r="E28" s="40" t="s">
        <v>5</v>
      </c>
    </row>
    <row r="29" spans="1:5" ht="140.25">
      <c r="A29" t="s">
        <v>59</v>
      </c>
      <c r="E29" s="39" t="s">
        <v>313</v>
      </c>
    </row>
    <row r="30" spans="1:13" ht="12.75">
      <c r="A30" t="s">
        <v>45</v>
      </c>
      <c r="C30" s="31" t="s">
        <v>87</v>
      </c>
      <c r="E30" s="33" t="s">
        <v>226</v>
      </c>
      <c r="J30" s="32">
        <f>0</f>
      </c>
      <c s="32">
        <f>0</f>
      </c>
      <c s="32">
        <f>0+L31+L35</f>
      </c>
      <c s="32">
        <f>0+M31+M35</f>
      </c>
    </row>
    <row r="31" spans="1:16" ht="12.75">
      <c r="A31" t="s">
        <v>48</v>
      </c>
      <c s="34" t="s">
        <v>75</v>
      </c>
      <c s="34" t="s">
        <v>228</v>
      </c>
      <c s="35" t="s">
        <v>5</v>
      </c>
      <c s="6" t="s">
        <v>229</v>
      </c>
      <c s="36" t="s">
        <v>219</v>
      </c>
      <c s="37">
        <v>4</v>
      </c>
      <c s="36">
        <v>0</v>
      </c>
      <c s="36">
        <f>ROUND(G31*H31,6)</f>
      </c>
      <c r="L31" s="38">
        <v>0</v>
      </c>
      <c s="32">
        <f>ROUND(ROUND(L31,2)*ROUND(G31,3),2)</f>
      </c>
      <c s="36" t="s">
        <v>158</v>
      </c>
      <c>
        <f>(M31*21)/100</f>
      </c>
      <c t="s">
        <v>26</v>
      </c>
    </row>
    <row r="32" spans="1:5" ht="12.75">
      <c r="A32" s="35" t="s">
        <v>55</v>
      </c>
      <c r="E32" s="39" t="s">
        <v>229</v>
      </c>
    </row>
    <row r="33" spans="1:5" ht="12.75">
      <c r="A33" s="35" t="s">
        <v>57</v>
      </c>
      <c r="E33" s="40" t="s">
        <v>5</v>
      </c>
    </row>
    <row r="34" spans="1:5" ht="127.5">
      <c r="A34" t="s">
        <v>59</v>
      </c>
      <c r="E34" s="39" t="s">
        <v>230</v>
      </c>
    </row>
    <row r="35" spans="1:16" ht="12.75">
      <c r="A35" t="s">
        <v>48</v>
      </c>
      <c s="34" t="s">
        <v>81</v>
      </c>
      <c s="34" t="s">
        <v>232</v>
      </c>
      <c s="35" t="s">
        <v>5</v>
      </c>
      <c s="6" t="s">
        <v>233</v>
      </c>
      <c s="36" t="s">
        <v>219</v>
      </c>
      <c s="37">
        <v>4</v>
      </c>
      <c s="36">
        <v>0</v>
      </c>
      <c s="36">
        <f>ROUND(G35*H35,6)</f>
      </c>
      <c r="L35" s="38">
        <v>0</v>
      </c>
      <c s="32">
        <f>ROUND(ROUND(L35,2)*ROUND(G35,3),2)</f>
      </c>
      <c s="36" t="s">
        <v>158</v>
      </c>
      <c>
        <f>(M35*21)/100</f>
      </c>
      <c t="s">
        <v>26</v>
      </c>
    </row>
    <row r="36" spans="1:5" ht="12.75">
      <c r="A36" s="35" t="s">
        <v>55</v>
      </c>
      <c r="E36" s="39" t="s">
        <v>233</v>
      </c>
    </row>
    <row r="37" spans="1:5" ht="12.75">
      <c r="A37" s="35" t="s">
        <v>57</v>
      </c>
      <c r="E37" s="40" t="s">
        <v>5</v>
      </c>
    </row>
    <row r="38" spans="1:5" ht="140.25">
      <c r="A38" t="s">
        <v>59</v>
      </c>
      <c r="E38" s="39" t="s">
        <v>234</v>
      </c>
    </row>
    <row r="39" spans="1:13" ht="12.75">
      <c r="A39" t="s">
        <v>45</v>
      </c>
      <c r="C39" s="31" t="s">
        <v>99</v>
      </c>
      <c r="E39" s="33" t="s">
        <v>244</v>
      </c>
      <c r="J39" s="32">
        <f>0</f>
      </c>
      <c s="32">
        <f>0</f>
      </c>
      <c s="32">
        <f>0+L40</f>
      </c>
      <c s="32">
        <f>0+M40</f>
      </c>
    </row>
    <row r="40" spans="1:16" ht="12.75">
      <c r="A40" t="s">
        <v>48</v>
      </c>
      <c s="34" t="s">
        <v>87</v>
      </c>
      <c s="34" t="s">
        <v>284</v>
      </c>
      <c s="35" t="s">
        <v>5</v>
      </c>
      <c s="6" t="s">
        <v>285</v>
      </c>
      <c s="36" t="s">
        <v>219</v>
      </c>
      <c s="37">
        <v>345</v>
      </c>
      <c s="36">
        <v>0</v>
      </c>
      <c s="36">
        <f>ROUND(G40*H40,6)</f>
      </c>
      <c r="L40" s="38">
        <v>0</v>
      </c>
      <c s="32">
        <f>ROUND(ROUND(L40,2)*ROUND(G40,3),2)</f>
      </c>
      <c s="36" t="s">
        <v>158</v>
      </c>
      <c>
        <f>(M40*21)/100</f>
      </c>
      <c t="s">
        <v>26</v>
      </c>
    </row>
    <row r="41" spans="1:5" ht="12.75">
      <c r="A41" s="35" t="s">
        <v>55</v>
      </c>
      <c r="E41" s="39" t="s">
        <v>285</v>
      </c>
    </row>
    <row r="42" spans="1:5" ht="12.75">
      <c r="A42" s="35" t="s">
        <v>57</v>
      </c>
      <c r="E42" s="40" t="s">
        <v>5</v>
      </c>
    </row>
    <row r="43" spans="1:5" ht="127.5">
      <c r="A43" t="s">
        <v>59</v>
      </c>
      <c r="E43" s="39" t="s">
        <v>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314</v>
      </c>
      <c s="41">
        <f>Rekapitulace!C17</f>
      </c>
      <c s="20" t="s">
        <v>0</v>
      </c>
      <c t="s">
        <v>22</v>
      </c>
      <c t="s">
        <v>26</v>
      </c>
    </row>
    <row r="4" spans="1:16" ht="32" customHeight="1">
      <c r="A4" s="24" t="s">
        <v>19</v>
      </c>
      <c s="25" t="s">
        <v>27</v>
      </c>
      <c s="27" t="s">
        <v>314</v>
      </c>
      <c r="E4" s="26" t="s">
        <v>315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COUNTIFS(L8:L243,"=0",A8:A243,"P")+COUNTIFS(L8:L243,"",A8:A243,"P")+SUM(Q8:Q243)</f>
      </c>
    </row>
    <row r="8" spans="1:13" ht="12.75">
      <c r="A8" t="s">
        <v>43</v>
      </c>
      <c r="C8" s="28" t="s">
        <v>318</v>
      </c>
      <c r="E8" s="30" t="s">
        <v>317</v>
      </c>
      <c r="J8" s="29">
        <f>0+J9+J34+J55+J84+J109+J142+J147+J160+J181+J186</f>
      </c>
      <c s="29">
        <f>0+K9+K34+K55+K84+K109+K142+K147+K160+K181+K186</f>
      </c>
      <c s="29">
        <f>0+L9+L34+L55+L84+L109+L142+L147+L160+L181+L186</f>
      </c>
      <c s="29">
        <f>0+M9+M34+M55+M84+M109+M142+M147+M160+M181+M186</f>
      </c>
    </row>
    <row r="9" spans="1:13" ht="12.75">
      <c r="A9" t="s">
        <v>45</v>
      </c>
      <c r="C9" s="31" t="s">
        <v>46</v>
      </c>
      <c r="E9" s="33" t="s">
        <v>47</v>
      </c>
      <c r="J9" s="32">
        <f>0</f>
      </c>
      <c s="32">
        <f>0</f>
      </c>
      <c s="32">
        <f>0+L10+L14+L18+L22+L26+L30</f>
      </c>
      <c s="32">
        <f>0+M10+M14+M18+M22+M26+M30</f>
      </c>
    </row>
    <row r="10" spans="1:16" ht="12.75">
      <c r="A10" t="s">
        <v>48</v>
      </c>
      <c s="34" t="s">
        <v>293</v>
      </c>
      <c s="34" t="s">
        <v>50</v>
      </c>
      <c s="35" t="s">
        <v>51</v>
      </c>
      <c s="6" t="s">
        <v>52</v>
      </c>
      <c s="36" t="s">
        <v>53</v>
      </c>
      <c s="37">
        <v>1040.972</v>
      </c>
      <c s="36">
        <v>0</v>
      </c>
      <c s="36">
        <f>ROUND(G10*H10,6)</f>
      </c>
      <c r="L10" s="38">
        <v>0</v>
      </c>
      <c s="32">
        <f>ROUND(ROUND(L10,2)*ROUND(G10,3),2)</f>
      </c>
      <c s="36" t="s">
        <v>54</v>
      </c>
      <c>
        <f>(M10*21)/100</f>
      </c>
      <c t="s">
        <v>26</v>
      </c>
    </row>
    <row r="11" spans="1:5" ht="25.5">
      <c r="A11" s="35" t="s">
        <v>55</v>
      </c>
      <c r="E11" s="39" t="s">
        <v>319</v>
      </c>
    </row>
    <row r="12" spans="1:5" ht="38.25">
      <c r="A12" s="35" t="s">
        <v>57</v>
      </c>
      <c r="E12" s="40" t="s">
        <v>58</v>
      </c>
    </row>
    <row r="13" spans="1:5" ht="25.5">
      <c r="A13" t="s">
        <v>59</v>
      </c>
      <c r="E13" s="39" t="s">
        <v>60</v>
      </c>
    </row>
    <row r="14" spans="1:16" ht="12.75">
      <c r="A14" t="s">
        <v>48</v>
      </c>
      <c s="34" t="s">
        <v>320</v>
      </c>
      <c s="34" t="s">
        <v>50</v>
      </c>
      <c s="35" t="s">
        <v>61</v>
      </c>
      <c s="6" t="s">
        <v>52</v>
      </c>
      <c s="36" t="s">
        <v>53</v>
      </c>
      <c s="37">
        <v>74.26</v>
      </c>
      <c s="36">
        <v>0</v>
      </c>
      <c s="36">
        <f>ROUND(G14*H14,6)</f>
      </c>
      <c r="L14" s="38">
        <v>0</v>
      </c>
      <c s="32">
        <f>ROUND(ROUND(L14,2)*ROUND(G14,3),2)</f>
      </c>
      <c s="36" t="s">
        <v>54</v>
      </c>
      <c>
        <f>(M14*21)/100</f>
      </c>
      <c t="s">
        <v>26</v>
      </c>
    </row>
    <row r="15" spans="1:5" ht="25.5">
      <c r="A15" s="35" t="s">
        <v>55</v>
      </c>
      <c r="E15" s="39" t="s">
        <v>321</v>
      </c>
    </row>
    <row r="16" spans="1:5" ht="89.25">
      <c r="A16" s="35" t="s">
        <v>57</v>
      </c>
      <c r="E16" s="40" t="s">
        <v>63</v>
      </c>
    </row>
    <row r="17" spans="1:5" ht="25.5">
      <c r="A17" t="s">
        <v>59</v>
      </c>
      <c r="E17" s="39" t="s">
        <v>60</v>
      </c>
    </row>
    <row r="18" spans="1:16" ht="12.75">
      <c r="A18" t="s">
        <v>48</v>
      </c>
      <c s="34" t="s">
        <v>322</v>
      </c>
      <c s="34" t="s">
        <v>50</v>
      </c>
      <c s="35" t="s">
        <v>64</v>
      </c>
      <c s="6" t="s">
        <v>52</v>
      </c>
      <c s="36" t="s">
        <v>53</v>
      </c>
      <c s="37">
        <v>34.16</v>
      </c>
      <c s="36">
        <v>0</v>
      </c>
      <c s="36">
        <f>ROUND(G18*H18,6)</f>
      </c>
      <c r="L18" s="38">
        <v>0</v>
      </c>
      <c s="32">
        <f>ROUND(ROUND(L18,2)*ROUND(G18,3),2)</f>
      </c>
      <c s="36" t="s">
        <v>54</v>
      </c>
      <c>
        <f>(M18*21)/100</f>
      </c>
      <c t="s">
        <v>26</v>
      </c>
    </row>
    <row r="19" spans="1:5" ht="25.5">
      <c r="A19" s="35" t="s">
        <v>55</v>
      </c>
      <c r="E19" s="39" t="s">
        <v>323</v>
      </c>
    </row>
    <row r="20" spans="1:5" ht="38.25">
      <c r="A20" s="35" t="s">
        <v>57</v>
      </c>
      <c r="E20" s="40" t="s">
        <v>66</v>
      </c>
    </row>
    <row r="21" spans="1:5" ht="25.5">
      <c r="A21" t="s">
        <v>59</v>
      </c>
      <c r="E21" s="39" t="s">
        <v>60</v>
      </c>
    </row>
    <row r="22" spans="1:16" ht="12.75">
      <c r="A22" t="s">
        <v>48</v>
      </c>
      <c s="34" t="s">
        <v>324</v>
      </c>
      <c s="34" t="s">
        <v>325</v>
      </c>
      <c s="35" t="s">
        <v>5</v>
      </c>
      <c s="6" t="s">
        <v>326</v>
      </c>
      <c s="36" t="s">
        <v>112</v>
      </c>
      <c s="37">
        <v>1</v>
      </c>
      <c s="36">
        <v>0</v>
      </c>
      <c s="36">
        <f>ROUND(G22*H22,6)</f>
      </c>
      <c r="L22" s="38">
        <v>0</v>
      </c>
      <c s="32">
        <f>ROUND(ROUND(L22,2)*ROUND(G22,3),2)</f>
      </c>
      <c s="36" t="s">
        <v>54</v>
      </c>
      <c>
        <f>(M22*21)/100</f>
      </c>
      <c t="s">
        <v>26</v>
      </c>
    </row>
    <row r="23" spans="1:5" ht="12.75">
      <c r="A23" s="35" t="s">
        <v>55</v>
      </c>
      <c r="E23" s="39" t="s">
        <v>327</v>
      </c>
    </row>
    <row r="24" spans="1:5" ht="38.25">
      <c r="A24" s="35" t="s">
        <v>57</v>
      </c>
      <c r="E24" s="40" t="s">
        <v>328</v>
      </c>
    </row>
    <row r="25" spans="1:5" ht="12.75">
      <c r="A25" t="s">
        <v>59</v>
      </c>
      <c r="E25" s="39" t="s">
        <v>329</v>
      </c>
    </row>
    <row r="26" spans="1:16" ht="12.75">
      <c r="A26" t="s">
        <v>48</v>
      </c>
      <c s="34" t="s">
        <v>330</v>
      </c>
      <c s="34" t="s">
        <v>331</v>
      </c>
      <c s="35" t="s">
        <v>5</v>
      </c>
      <c s="6" t="s">
        <v>332</v>
      </c>
      <c s="36" t="s">
        <v>112</v>
      </c>
      <c s="37">
        <v>1</v>
      </c>
      <c s="36">
        <v>0</v>
      </c>
      <c s="36">
        <f>ROUND(G26*H26,6)</f>
      </c>
      <c r="L26" s="38">
        <v>0</v>
      </c>
      <c s="32">
        <f>ROUND(ROUND(L26,2)*ROUND(G26,3),2)</f>
      </c>
      <c s="36" t="s">
        <v>54</v>
      </c>
      <c>
        <f>(M26*21)/100</f>
      </c>
      <c t="s">
        <v>26</v>
      </c>
    </row>
    <row r="27" spans="1:5" ht="25.5">
      <c r="A27" s="35" t="s">
        <v>55</v>
      </c>
      <c r="E27" s="39" t="s">
        <v>333</v>
      </c>
    </row>
    <row r="28" spans="1:5" ht="51">
      <c r="A28" s="35" t="s">
        <v>57</v>
      </c>
      <c r="E28" s="40" t="s">
        <v>334</v>
      </c>
    </row>
    <row r="29" spans="1:5" ht="12.75">
      <c r="A29" t="s">
        <v>59</v>
      </c>
      <c r="E29" s="39" t="s">
        <v>329</v>
      </c>
    </row>
    <row r="30" spans="1:16" ht="12.75">
      <c r="A30" t="s">
        <v>48</v>
      </c>
      <c s="34" t="s">
        <v>335</v>
      </c>
      <c s="34" t="s">
        <v>336</v>
      </c>
      <c s="35" t="s">
        <v>5</v>
      </c>
      <c s="6" t="s">
        <v>337</v>
      </c>
      <c s="36" t="s">
        <v>112</v>
      </c>
      <c s="37">
        <v>1</v>
      </c>
      <c s="36">
        <v>0</v>
      </c>
      <c s="36">
        <f>ROUND(G30*H30,6)</f>
      </c>
      <c r="L30" s="38">
        <v>0</v>
      </c>
      <c s="32">
        <f>ROUND(ROUND(L30,2)*ROUND(G30,3),2)</f>
      </c>
      <c s="36" t="s">
        <v>54</v>
      </c>
      <c>
        <f>(M30*21)/100</f>
      </c>
      <c t="s">
        <v>26</v>
      </c>
    </row>
    <row r="31" spans="1:5" ht="25.5">
      <c r="A31" s="35" t="s">
        <v>55</v>
      </c>
      <c r="E31" s="39" t="s">
        <v>338</v>
      </c>
    </row>
    <row r="32" spans="1:5" ht="51">
      <c r="A32" s="35" t="s">
        <v>57</v>
      </c>
      <c r="E32" s="40" t="s">
        <v>339</v>
      </c>
    </row>
    <row r="33" spans="1:5" ht="12.75">
      <c r="A33" t="s">
        <v>59</v>
      </c>
      <c r="E33" s="39" t="s">
        <v>329</v>
      </c>
    </row>
    <row r="34" spans="1:13" ht="12.75">
      <c r="A34" t="s">
        <v>45</v>
      </c>
      <c r="C34" s="31" t="s">
        <v>49</v>
      </c>
      <c r="E34" s="33" t="s">
        <v>155</v>
      </c>
      <c r="J34" s="32">
        <f>0</f>
      </c>
      <c s="32">
        <f>0</f>
      </c>
      <c s="32">
        <f>0+L35+L39+L43+L47+L51</f>
      </c>
      <c s="32">
        <f>0+M35+M39+M43+M47+M51</f>
      </c>
    </row>
    <row r="35" spans="1:16" ht="12.75">
      <c r="A35" t="s">
        <v>48</v>
      </c>
      <c s="34" t="s">
        <v>49</v>
      </c>
      <c s="34" t="s">
        <v>340</v>
      </c>
      <c s="35" t="s">
        <v>5</v>
      </c>
      <c s="6" t="s">
        <v>341</v>
      </c>
      <c s="36" t="s">
        <v>342</v>
      </c>
      <c s="37">
        <v>400</v>
      </c>
      <c s="36">
        <v>0</v>
      </c>
      <c s="36">
        <f>ROUND(G35*H35,6)</f>
      </c>
      <c r="L35" s="38">
        <v>0</v>
      </c>
      <c s="32">
        <f>ROUND(ROUND(L35,2)*ROUND(G35,3),2)</f>
      </c>
      <c s="36" t="s">
        <v>158</v>
      </c>
      <c>
        <f>(M35*21)/100</f>
      </c>
      <c t="s">
        <v>26</v>
      </c>
    </row>
    <row r="36" spans="1:5" ht="12.75">
      <c r="A36" s="35" t="s">
        <v>55</v>
      </c>
      <c r="E36" s="39" t="s">
        <v>343</v>
      </c>
    </row>
    <row r="37" spans="1:5" ht="38.25">
      <c r="A37" s="35" t="s">
        <v>57</v>
      </c>
      <c r="E37" s="40" t="s">
        <v>344</v>
      </c>
    </row>
    <row r="38" spans="1:5" ht="38.25">
      <c r="A38" t="s">
        <v>59</v>
      </c>
      <c r="E38" s="39" t="s">
        <v>345</v>
      </c>
    </row>
    <row r="39" spans="1:16" ht="12.75">
      <c r="A39" t="s">
        <v>48</v>
      </c>
      <c s="34" t="s">
        <v>26</v>
      </c>
      <c s="34" t="s">
        <v>346</v>
      </c>
      <c s="35" t="s">
        <v>5</v>
      </c>
      <c s="6" t="s">
        <v>347</v>
      </c>
      <c s="36" t="s">
        <v>53</v>
      </c>
      <c s="37">
        <v>601.768</v>
      </c>
      <c s="36">
        <v>0</v>
      </c>
      <c s="36">
        <f>ROUND(G39*H39,6)</f>
      </c>
      <c r="L39" s="38">
        <v>0</v>
      </c>
      <c s="32">
        <f>ROUND(ROUND(L39,2)*ROUND(G39,3),2)</f>
      </c>
      <c s="36" t="s">
        <v>158</v>
      </c>
      <c>
        <f>(M39*21)/100</f>
      </c>
      <c t="s">
        <v>26</v>
      </c>
    </row>
    <row r="40" spans="1:5" ht="12.75">
      <c r="A40" s="35" t="s">
        <v>55</v>
      </c>
      <c r="E40" s="39" t="s">
        <v>348</v>
      </c>
    </row>
    <row r="41" spans="1:5" ht="102">
      <c r="A41" s="35" t="s">
        <v>57</v>
      </c>
      <c r="E41" s="40" t="s">
        <v>349</v>
      </c>
    </row>
    <row r="42" spans="1:5" ht="318.75">
      <c r="A42" t="s">
        <v>59</v>
      </c>
      <c r="E42" s="39" t="s">
        <v>350</v>
      </c>
    </row>
    <row r="43" spans="1:16" ht="12.75">
      <c r="A43" t="s">
        <v>48</v>
      </c>
      <c s="34" t="s">
        <v>25</v>
      </c>
      <c s="34" t="s">
        <v>351</v>
      </c>
      <c s="35" t="s">
        <v>5</v>
      </c>
      <c s="6" t="s">
        <v>352</v>
      </c>
      <c s="36" t="s">
        <v>53</v>
      </c>
      <c s="37">
        <v>451.54</v>
      </c>
      <c s="36">
        <v>0</v>
      </c>
      <c s="36">
        <f>ROUND(G43*H43,6)</f>
      </c>
      <c r="L43" s="38">
        <v>0</v>
      </c>
      <c s="32">
        <f>ROUND(ROUND(L43,2)*ROUND(G43,3),2)</f>
      </c>
      <c s="36" t="s">
        <v>158</v>
      </c>
      <c>
        <f>(M43*21)/100</f>
      </c>
      <c t="s">
        <v>26</v>
      </c>
    </row>
    <row r="44" spans="1:5" ht="12.75">
      <c r="A44" s="35" t="s">
        <v>55</v>
      </c>
      <c r="E44" s="39" t="s">
        <v>353</v>
      </c>
    </row>
    <row r="45" spans="1:5" ht="76.5">
      <c r="A45" s="35" t="s">
        <v>57</v>
      </c>
      <c r="E45" s="40" t="s">
        <v>354</v>
      </c>
    </row>
    <row r="46" spans="1:5" ht="280.5">
      <c r="A46" t="s">
        <v>59</v>
      </c>
      <c r="E46" s="39" t="s">
        <v>355</v>
      </c>
    </row>
    <row r="47" spans="1:16" ht="12.75">
      <c r="A47" t="s">
        <v>48</v>
      </c>
      <c s="34" t="s">
        <v>67</v>
      </c>
      <c s="34" t="s">
        <v>356</v>
      </c>
      <c s="35" t="s">
        <v>5</v>
      </c>
      <c s="6" t="s">
        <v>357</v>
      </c>
      <c s="36" t="s">
        <v>53</v>
      </c>
      <c s="37">
        <v>2.2</v>
      </c>
      <c s="36">
        <v>0</v>
      </c>
      <c s="36">
        <f>ROUND(G47*H47,6)</f>
      </c>
      <c r="L47" s="38">
        <v>0</v>
      </c>
      <c s="32">
        <f>ROUND(ROUND(L47,2)*ROUND(G47,3),2)</f>
      </c>
      <c s="36" t="s">
        <v>158</v>
      </c>
      <c>
        <f>(M47*21)/100</f>
      </c>
      <c t="s">
        <v>26</v>
      </c>
    </row>
    <row r="48" spans="1:5" ht="12.75">
      <c r="A48" s="35" t="s">
        <v>55</v>
      </c>
      <c r="E48" s="39" t="s">
        <v>358</v>
      </c>
    </row>
    <row r="49" spans="1:5" ht="38.25">
      <c r="A49" s="35" t="s">
        <v>57</v>
      </c>
      <c r="E49" s="40" t="s">
        <v>359</v>
      </c>
    </row>
    <row r="50" spans="1:5" ht="293.25">
      <c r="A50" t="s">
        <v>59</v>
      </c>
      <c r="E50" s="39" t="s">
        <v>360</v>
      </c>
    </row>
    <row r="51" spans="1:16" ht="12.75">
      <c r="A51" t="s">
        <v>48</v>
      </c>
      <c s="34" t="s">
        <v>75</v>
      </c>
      <c s="34" t="s">
        <v>361</v>
      </c>
      <c s="35" t="s">
        <v>5</v>
      </c>
      <c s="6" t="s">
        <v>362</v>
      </c>
      <c s="36" t="s">
        <v>342</v>
      </c>
      <c s="37">
        <v>1300</v>
      </c>
      <c s="36">
        <v>0</v>
      </c>
      <c s="36">
        <f>ROUND(G51*H51,6)</f>
      </c>
      <c r="L51" s="38">
        <v>0</v>
      </c>
      <c s="32">
        <f>ROUND(ROUND(L51,2)*ROUND(G51,3),2)</f>
      </c>
      <c s="36" t="s">
        <v>158</v>
      </c>
      <c>
        <f>(M51*21)/100</f>
      </c>
      <c t="s">
        <v>26</v>
      </c>
    </row>
    <row r="52" spans="1:5" ht="12.75">
      <c r="A52" s="35" t="s">
        <v>55</v>
      </c>
      <c r="E52" s="39" t="s">
        <v>363</v>
      </c>
    </row>
    <row r="53" spans="1:5" ht="38.25">
      <c r="A53" s="35" t="s">
        <v>57</v>
      </c>
      <c r="E53" s="40" t="s">
        <v>364</v>
      </c>
    </row>
    <row r="54" spans="1:5" ht="38.25">
      <c r="A54" t="s">
        <v>59</v>
      </c>
      <c r="E54" s="39" t="s">
        <v>365</v>
      </c>
    </row>
    <row r="55" spans="1:13" ht="12.75">
      <c r="A55" t="s">
        <v>45</v>
      </c>
      <c r="C55" s="31" t="s">
        <v>26</v>
      </c>
      <c r="E55" s="33" t="s">
        <v>366</v>
      </c>
      <c r="J55" s="32">
        <f>0</f>
      </c>
      <c s="32">
        <f>0</f>
      </c>
      <c s="32">
        <f>0+L56+L60+L64+L68+L72+L76+L80</f>
      </c>
      <c s="32">
        <f>0+M56+M60+M64+M68+M72+M76+M80</f>
      </c>
    </row>
    <row r="56" spans="1:16" ht="12.75">
      <c r="A56" t="s">
        <v>48</v>
      </c>
      <c s="34" t="s">
        <v>81</v>
      </c>
      <c s="34" t="s">
        <v>367</v>
      </c>
      <c s="35" t="s">
        <v>5</v>
      </c>
      <c s="6" t="s">
        <v>368</v>
      </c>
      <c s="36" t="s">
        <v>177</v>
      </c>
      <c s="37">
        <v>22</v>
      </c>
      <c s="36">
        <v>0</v>
      </c>
      <c s="36">
        <f>ROUND(G56*H56,6)</f>
      </c>
      <c r="L56" s="38">
        <v>0</v>
      </c>
      <c s="32">
        <f>ROUND(ROUND(L56,2)*ROUND(G56,3),2)</f>
      </c>
      <c s="36" t="s">
        <v>158</v>
      </c>
      <c>
        <f>(M56*21)/100</f>
      </c>
      <c t="s">
        <v>26</v>
      </c>
    </row>
    <row r="57" spans="1:5" ht="12.75">
      <c r="A57" s="35" t="s">
        <v>55</v>
      </c>
      <c r="E57" s="39" t="s">
        <v>369</v>
      </c>
    </row>
    <row r="58" spans="1:5" ht="38.25">
      <c r="A58" s="35" t="s">
        <v>57</v>
      </c>
      <c r="E58" s="40" t="s">
        <v>370</v>
      </c>
    </row>
    <row r="59" spans="1:5" ht="165.75">
      <c r="A59" t="s">
        <v>59</v>
      </c>
      <c r="E59" s="39" t="s">
        <v>371</v>
      </c>
    </row>
    <row r="60" spans="1:16" ht="12.75">
      <c r="A60" t="s">
        <v>48</v>
      </c>
      <c s="34" t="s">
        <v>87</v>
      </c>
      <c s="34" t="s">
        <v>372</v>
      </c>
      <c s="35" t="s">
        <v>5</v>
      </c>
      <c s="6" t="s">
        <v>373</v>
      </c>
      <c s="36" t="s">
        <v>177</v>
      </c>
      <c s="37">
        <v>1242.96</v>
      </c>
      <c s="36">
        <v>0</v>
      </c>
      <c s="36">
        <f>ROUND(G60*H60,6)</f>
      </c>
      <c r="L60" s="38">
        <v>0</v>
      </c>
      <c s="32">
        <f>ROUND(ROUND(L60,2)*ROUND(G60,3),2)</f>
      </c>
      <c s="36" t="s">
        <v>158</v>
      </c>
      <c>
        <f>(M60*21)/100</f>
      </c>
      <c t="s">
        <v>26</v>
      </c>
    </row>
    <row r="61" spans="1:5" ht="114.75">
      <c r="A61" s="35" t="s">
        <v>55</v>
      </c>
      <c r="E61" s="39" t="s">
        <v>374</v>
      </c>
    </row>
    <row r="62" spans="1:5" ht="204">
      <c r="A62" s="35" t="s">
        <v>57</v>
      </c>
      <c r="E62" s="40" t="s">
        <v>375</v>
      </c>
    </row>
    <row r="63" spans="1:5" ht="63.75">
      <c r="A63" t="s">
        <v>59</v>
      </c>
      <c r="E63" s="39" t="s">
        <v>376</v>
      </c>
    </row>
    <row r="64" spans="1:16" ht="12.75">
      <c r="A64" t="s">
        <v>48</v>
      </c>
      <c s="34" t="s">
        <v>93</v>
      </c>
      <c s="34" t="s">
        <v>377</v>
      </c>
      <c s="35" t="s">
        <v>5</v>
      </c>
      <c s="6" t="s">
        <v>378</v>
      </c>
      <c s="36" t="s">
        <v>177</v>
      </c>
      <c s="37">
        <v>90.7</v>
      </c>
      <c s="36">
        <v>0</v>
      </c>
      <c s="36">
        <f>ROUND(G64*H64,6)</f>
      </c>
      <c r="L64" s="38">
        <v>0</v>
      </c>
      <c s="32">
        <f>ROUND(ROUND(L64,2)*ROUND(G64,3),2)</f>
      </c>
      <c s="36" t="s">
        <v>158</v>
      </c>
      <c>
        <f>(M64*21)/100</f>
      </c>
      <c t="s">
        <v>26</v>
      </c>
    </row>
    <row r="65" spans="1:5" ht="38.25">
      <c r="A65" s="35" t="s">
        <v>55</v>
      </c>
      <c r="E65" s="39" t="s">
        <v>379</v>
      </c>
    </row>
    <row r="66" spans="1:5" ht="127.5">
      <c r="A66" s="35" t="s">
        <v>57</v>
      </c>
      <c r="E66" s="40" t="s">
        <v>380</v>
      </c>
    </row>
    <row r="67" spans="1:5" ht="63.75">
      <c r="A67" t="s">
        <v>59</v>
      </c>
      <c r="E67" s="39" t="s">
        <v>376</v>
      </c>
    </row>
    <row r="68" spans="1:16" ht="12.75">
      <c r="A68" t="s">
        <v>48</v>
      </c>
      <c s="34" t="s">
        <v>99</v>
      </c>
      <c s="34" t="s">
        <v>381</v>
      </c>
      <c s="35" t="s">
        <v>5</v>
      </c>
      <c s="6" t="s">
        <v>382</v>
      </c>
      <c s="36" t="s">
        <v>177</v>
      </c>
      <c s="37">
        <v>5469.25</v>
      </c>
      <c s="36">
        <v>0</v>
      </c>
      <c s="36">
        <f>ROUND(G68*H68,6)</f>
      </c>
      <c r="L68" s="38">
        <v>0</v>
      </c>
      <c s="32">
        <f>ROUND(ROUND(L68,2)*ROUND(G68,3),2)</f>
      </c>
      <c s="36" t="s">
        <v>158</v>
      </c>
      <c>
        <f>(M68*21)/100</f>
      </c>
      <c t="s">
        <v>26</v>
      </c>
    </row>
    <row r="69" spans="1:5" ht="63.75">
      <c r="A69" s="35" t="s">
        <v>55</v>
      </c>
      <c r="E69" s="39" t="s">
        <v>383</v>
      </c>
    </row>
    <row r="70" spans="1:5" ht="165.75">
      <c r="A70" s="35" t="s">
        <v>57</v>
      </c>
      <c r="E70" s="40" t="s">
        <v>384</v>
      </c>
    </row>
    <row r="71" spans="1:5" ht="63.75">
      <c r="A71" t="s">
        <v>59</v>
      </c>
      <c r="E71" s="39" t="s">
        <v>376</v>
      </c>
    </row>
    <row r="72" spans="1:16" ht="12.75">
      <c r="A72" t="s">
        <v>48</v>
      </c>
      <c s="34" t="s">
        <v>196</v>
      </c>
      <c s="34" t="s">
        <v>385</v>
      </c>
      <c s="35" t="s">
        <v>49</v>
      </c>
      <c s="6" t="s">
        <v>386</v>
      </c>
      <c s="36" t="s">
        <v>53</v>
      </c>
      <c s="37">
        <v>135.463</v>
      </c>
      <c s="36">
        <v>0</v>
      </c>
      <c s="36">
        <f>ROUND(G72*H72,6)</f>
      </c>
      <c r="L72" s="38">
        <v>0</v>
      </c>
      <c s="32">
        <f>ROUND(ROUND(L72,2)*ROUND(G72,3),2)</f>
      </c>
      <c s="36" t="s">
        <v>158</v>
      </c>
      <c>
        <f>(M72*21)/100</f>
      </c>
      <c t="s">
        <v>26</v>
      </c>
    </row>
    <row r="73" spans="1:5" ht="63.75">
      <c r="A73" s="35" t="s">
        <v>55</v>
      </c>
      <c r="E73" s="39" t="s">
        <v>387</v>
      </c>
    </row>
    <row r="74" spans="1:5" ht="153">
      <c r="A74" s="35" t="s">
        <v>57</v>
      </c>
      <c r="E74" s="40" t="s">
        <v>388</v>
      </c>
    </row>
    <row r="75" spans="1:5" ht="76.5">
      <c r="A75" t="s">
        <v>59</v>
      </c>
      <c r="E75" s="39" t="s">
        <v>389</v>
      </c>
    </row>
    <row r="76" spans="1:16" ht="12.75">
      <c r="A76" t="s">
        <v>48</v>
      </c>
      <c s="34" t="s">
        <v>201</v>
      </c>
      <c s="34" t="s">
        <v>385</v>
      </c>
      <c s="35" t="s">
        <v>26</v>
      </c>
      <c s="6" t="s">
        <v>386</v>
      </c>
      <c s="36" t="s">
        <v>53</v>
      </c>
      <c s="37">
        <v>48.38</v>
      </c>
      <c s="36">
        <v>0</v>
      </c>
      <c s="36">
        <f>ROUND(G76*H76,6)</f>
      </c>
      <c r="L76" s="38">
        <v>0</v>
      </c>
      <c s="32">
        <f>ROUND(ROUND(L76,2)*ROUND(G76,3),2)</f>
      </c>
      <c s="36" t="s">
        <v>158</v>
      </c>
      <c>
        <f>(M76*21)/100</f>
      </c>
      <c t="s">
        <v>26</v>
      </c>
    </row>
    <row r="77" spans="1:5" ht="25.5">
      <c r="A77" s="35" t="s">
        <v>55</v>
      </c>
      <c r="E77" s="39" t="s">
        <v>390</v>
      </c>
    </row>
    <row r="78" spans="1:5" ht="114.75">
      <c r="A78" s="35" t="s">
        <v>57</v>
      </c>
      <c r="E78" s="40" t="s">
        <v>391</v>
      </c>
    </row>
    <row r="79" spans="1:5" ht="76.5">
      <c r="A79" t="s">
        <v>59</v>
      </c>
      <c r="E79" s="39" t="s">
        <v>389</v>
      </c>
    </row>
    <row r="80" spans="1:16" ht="12.75">
      <c r="A80" t="s">
        <v>48</v>
      </c>
      <c s="34" t="s">
        <v>392</v>
      </c>
      <c s="34" t="s">
        <v>393</v>
      </c>
      <c s="35" t="s">
        <v>5</v>
      </c>
      <c s="6" t="s">
        <v>394</v>
      </c>
      <c s="36" t="s">
        <v>53</v>
      </c>
      <c s="37">
        <v>52.326</v>
      </c>
      <c s="36">
        <v>0</v>
      </c>
      <c s="36">
        <f>ROUND(G80*H80,6)</f>
      </c>
      <c r="L80" s="38">
        <v>0</v>
      </c>
      <c s="32">
        <f>ROUND(ROUND(L80,2)*ROUND(G80,3),2)</f>
      </c>
      <c s="36" t="s">
        <v>54</v>
      </c>
      <c>
        <f>(M80*21)/100</f>
      </c>
      <c t="s">
        <v>26</v>
      </c>
    </row>
    <row r="81" spans="1:5" ht="38.25">
      <c r="A81" s="35" t="s">
        <v>55</v>
      </c>
      <c r="E81" s="39" t="s">
        <v>395</v>
      </c>
    </row>
    <row r="82" spans="1:5" ht="63.75">
      <c r="A82" s="35" t="s">
        <v>57</v>
      </c>
      <c r="E82" s="40" t="s">
        <v>396</v>
      </c>
    </row>
    <row r="83" spans="1:5" ht="76.5">
      <c r="A83" t="s">
        <v>59</v>
      </c>
      <c r="E83" s="39" t="s">
        <v>389</v>
      </c>
    </row>
    <row r="84" spans="1:13" ht="12.75">
      <c r="A84" t="s">
        <v>45</v>
      </c>
      <c r="C84" s="31" t="s">
        <v>25</v>
      </c>
      <c r="E84" s="33" t="s">
        <v>397</v>
      </c>
      <c r="J84" s="32">
        <f>0</f>
      </c>
      <c s="32">
        <f>0</f>
      </c>
      <c s="32">
        <f>0+L85+L89+L93+L97+L101+L105</f>
      </c>
      <c s="32">
        <f>0+M85+M89+M93+M97+M101+M105</f>
      </c>
    </row>
    <row r="85" spans="1:16" ht="12.75">
      <c r="A85" t="s">
        <v>48</v>
      </c>
      <c s="34" t="s">
        <v>227</v>
      </c>
      <c s="34" t="s">
        <v>398</v>
      </c>
      <c s="35" t="s">
        <v>5</v>
      </c>
      <c s="6" t="s">
        <v>399</v>
      </c>
      <c s="36" t="s">
        <v>53</v>
      </c>
      <c s="37">
        <v>12.817</v>
      </c>
      <c s="36">
        <v>0</v>
      </c>
      <c s="36">
        <f>ROUND(G85*H85,6)</f>
      </c>
      <c r="L85" s="38">
        <v>0</v>
      </c>
      <c s="32">
        <f>ROUND(ROUND(L85,2)*ROUND(G85,3),2)</f>
      </c>
      <c s="36" t="s">
        <v>158</v>
      </c>
      <c>
        <f>(M85*21)/100</f>
      </c>
      <c t="s">
        <v>26</v>
      </c>
    </row>
    <row r="86" spans="1:5" ht="12.75">
      <c r="A86" s="35" t="s">
        <v>55</v>
      </c>
      <c r="E86" s="39" t="s">
        <v>400</v>
      </c>
    </row>
    <row r="87" spans="1:5" ht="76.5">
      <c r="A87" s="35" t="s">
        <v>57</v>
      </c>
      <c r="E87" s="40" t="s">
        <v>401</v>
      </c>
    </row>
    <row r="88" spans="1:5" ht="382.5">
      <c r="A88" t="s">
        <v>59</v>
      </c>
      <c r="E88" s="39" t="s">
        <v>402</v>
      </c>
    </row>
    <row r="89" spans="1:16" ht="12.75">
      <c r="A89" t="s">
        <v>48</v>
      </c>
      <c s="34" t="s">
        <v>231</v>
      </c>
      <c s="34" t="s">
        <v>403</v>
      </c>
      <c s="35" t="s">
        <v>5</v>
      </c>
      <c s="6" t="s">
        <v>404</v>
      </c>
      <c s="36" t="s">
        <v>71</v>
      </c>
      <c s="37">
        <v>0.11</v>
      </c>
      <c s="36">
        <v>0</v>
      </c>
      <c s="36">
        <f>ROUND(G89*H89,6)</f>
      </c>
      <c r="L89" s="38">
        <v>0</v>
      </c>
      <c s="32">
        <f>ROUND(ROUND(L89,2)*ROUND(G89,3),2)</f>
      </c>
      <c s="36" t="s">
        <v>158</v>
      </c>
      <c>
        <f>(M89*21)/100</f>
      </c>
      <c t="s">
        <v>26</v>
      </c>
    </row>
    <row r="90" spans="1:5" ht="12.75">
      <c r="A90" s="35" t="s">
        <v>55</v>
      </c>
      <c r="E90" s="39" t="s">
        <v>405</v>
      </c>
    </row>
    <row r="91" spans="1:5" ht="38.25">
      <c r="A91" s="35" t="s">
        <v>57</v>
      </c>
      <c r="E91" s="40" t="s">
        <v>406</v>
      </c>
    </row>
    <row r="92" spans="1:5" ht="242.25">
      <c r="A92" t="s">
        <v>59</v>
      </c>
      <c r="E92" s="39" t="s">
        <v>407</v>
      </c>
    </row>
    <row r="93" spans="1:16" ht="12.75">
      <c r="A93" t="s">
        <v>48</v>
      </c>
      <c s="34" t="s">
        <v>245</v>
      </c>
      <c s="34" t="s">
        <v>408</v>
      </c>
      <c s="35" t="s">
        <v>5</v>
      </c>
      <c s="6" t="s">
        <v>409</v>
      </c>
      <c s="36" t="s">
        <v>53</v>
      </c>
      <c s="37">
        <v>2.5</v>
      </c>
      <c s="36">
        <v>0</v>
      </c>
      <c s="36">
        <f>ROUND(G93*H93,6)</f>
      </c>
      <c r="L93" s="38">
        <v>0</v>
      </c>
      <c s="32">
        <f>ROUND(ROUND(L93,2)*ROUND(G93,3),2)</f>
      </c>
      <c s="36" t="s">
        <v>158</v>
      </c>
      <c>
        <f>(M93*21)/100</f>
      </c>
      <c t="s">
        <v>26</v>
      </c>
    </row>
    <row r="94" spans="1:5" ht="12.75">
      <c r="A94" s="35" t="s">
        <v>55</v>
      </c>
      <c r="E94" s="39" t="s">
        <v>410</v>
      </c>
    </row>
    <row r="95" spans="1:5" ht="38.25">
      <c r="A95" s="35" t="s">
        <v>57</v>
      </c>
      <c r="E95" s="40" t="s">
        <v>411</v>
      </c>
    </row>
    <row r="96" spans="1:5" ht="229.5">
      <c r="A96" t="s">
        <v>59</v>
      </c>
      <c r="E96" s="39" t="s">
        <v>412</v>
      </c>
    </row>
    <row r="97" spans="1:16" ht="12.75">
      <c r="A97" t="s">
        <v>48</v>
      </c>
      <c s="34" t="s">
        <v>413</v>
      </c>
      <c s="34" t="s">
        <v>414</v>
      </c>
      <c s="35" t="s">
        <v>5</v>
      </c>
      <c s="6" t="s">
        <v>415</v>
      </c>
      <c s="36" t="s">
        <v>53</v>
      </c>
      <c s="37">
        <v>54.516</v>
      </c>
      <c s="36">
        <v>0</v>
      </c>
      <c s="36">
        <f>ROUND(G97*H97,6)</f>
      </c>
      <c r="L97" s="38">
        <v>0</v>
      </c>
      <c s="32">
        <f>ROUND(ROUND(L97,2)*ROUND(G97,3),2)</f>
      </c>
      <c s="36" t="s">
        <v>54</v>
      </c>
      <c>
        <f>(M97*21)/100</f>
      </c>
      <c t="s">
        <v>26</v>
      </c>
    </row>
    <row r="98" spans="1:5" ht="25.5">
      <c r="A98" s="35" t="s">
        <v>55</v>
      </c>
      <c r="E98" s="39" t="s">
        <v>416</v>
      </c>
    </row>
    <row r="99" spans="1:5" ht="102">
      <c r="A99" s="35" t="s">
        <v>57</v>
      </c>
      <c r="E99" s="40" t="s">
        <v>417</v>
      </c>
    </row>
    <row r="100" spans="1:5" ht="204">
      <c r="A100" t="s">
        <v>59</v>
      </c>
      <c r="E100" s="39" t="s">
        <v>418</v>
      </c>
    </row>
    <row r="101" spans="1:16" ht="12.75">
      <c r="A101" t="s">
        <v>48</v>
      </c>
      <c s="34" t="s">
        <v>419</v>
      </c>
      <c s="34" t="s">
        <v>420</v>
      </c>
      <c s="35" t="s">
        <v>5</v>
      </c>
      <c s="6" t="s">
        <v>421</v>
      </c>
      <c s="36" t="s">
        <v>53</v>
      </c>
      <c s="37">
        <v>4.8</v>
      </c>
      <c s="36">
        <v>0</v>
      </c>
      <c s="36">
        <f>ROUND(G101*H101,6)</f>
      </c>
      <c r="L101" s="38">
        <v>0</v>
      </c>
      <c s="32">
        <f>ROUND(ROUND(L101,2)*ROUND(G101,3),2)</f>
      </c>
      <c s="36" t="s">
        <v>54</v>
      </c>
      <c>
        <f>(M101*21)/100</f>
      </c>
      <c t="s">
        <v>26</v>
      </c>
    </row>
    <row r="102" spans="1:5" ht="12.75">
      <c r="A102" s="35" t="s">
        <v>55</v>
      </c>
      <c r="E102" s="39" t="s">
        <v>422</v>
      </c>
    </row>
    <row r="103" spans="1:5" ht="38.25">
      <c r="A103" s="35" t="s">
        <v>57</v>
      </c>
      <c r="E103" s="40" t="s">
        <v>423</v>
      </c>
    </row>
    <row r="104" spans="1:5" ht="25.5">
      <c r="A104" t="s">
        <v>59</v>
      </c>
      <c r="E104" s="39" t="s">
        <v>424</v>
      </c>
    </row>
    <row r="105" spans="1:16" ht="12.75">
      <c r="A105" t="s">
        <v>48</v>
      </c>
      <c s="34" t="s">
        <v>425</v>
      </c>
      <c s="34" t="s">
        <v>426</v>
      </c>
      <c s="35" t="s">
        <v>5</v>
      </c>
      <c s="6" t="s">
        <v>427</v>
      </c>
      <c s="36" t="s">
        <v>53</v>
      </c>
      <c s="37">
        <v>54.516</v>
      </c>
      <c s="36">
        <v>0</v>
      </c>
      <c s="36">
        <f>ROUND(G105*H105,6)</f>
      </c>
      <c r="L105" s="38">
        <v>0</v>
      </c>
      <c s="32">
        <f>ROUND(ROUND(L105,2)*ROUND(G105,3),2)</f>
      </c>
      <c s="36" t="s">
        <v>54</v>
      </c>
      <c>
        <f>(M105*21)/100</f>
      </c>
      <c t="s">
        <v>26</v>
      </c>
    </row>
    <row r="106" spans="1:5" ht="25.5">
      <c r="A106" s="35" t="s">
        <v>55</v>
      </c>
      <c r="E106" s="39" t="s">
        <v>428</v>
      </c>
    </row>
    <row r="107" spans="1:5" ht="114.75">
      <c r="A107" s="35" t="s">
        <v>57</v>
      </c>
      <c r="E107" s="40" t="s">
        <v>429</v>
      </c>
    </row>
    <row r="108" spans="1:5" ht="51">
      <c r="A108" t="s">
        <v>59</v>
      </c>
      <c r="E108" s="39" t="s">
        <v>430</v>
      </c>
    </row>
    <row r="109" spans="1:13" ht="12.75">
      <c r="A109" t="s">
        <v>45</v>
      </c>
      <c r="C109" s="31" t="s">
        <v>67</v>
      </c>
      <c r="E109" s="33" t="s">
        <v>431</v>
      </c>
      <c r="J109" s="32">
        <f>0</f>
      </c>
      <c s="32">
        <f>0</f>
      </c>
      <c s="32">
        <f>0+L110+L114+L118+L122+L126+L130+L134+L138</f>
      </c>
      <c s="32">
        <f>0+M110+M114+M118+M122+M126+M130+M134+M138</f>
      </c>
    </row>
    <row r="110" spans="1:16" ht="12.75">
      <c r="A110" t="s">
        <v>48</v>
      </c>
      <c s="34" t="s">
        <v>249</v>
      </c>
      <c s="34" t="s">
        <v>432</v>
      </c>
      <c s="35" t="s">
        <v>5</v>
      </c>
      <c s="6" t="s">
        <v>433</v>
      </c>
      <c s="36" t="s">
        <v>53</v>
      </c>
      <c s="37">
        <v>23.201</v>
      </c>
      <c s="36">
        <v>0</v>
      </c>
      <c s="36">
        <f>ROUND(G110*H110,6)</f>
      </c>
      <c r="L110" s="38">
        <v>0</v>
      </c>
      <c s="32">
        <f>ROUND(ROUND(L110,2)*ROUND(G110,3),2)</f>
      </c>
      <c s="36" t="s">
        <v>158</v>
      </c>
      <c>
        <f>(M110*21)/100</f>
      </c>
      <c t="s">
        <v>26</v>
      </c>
    </row>
    <row r="111" spans="1:5" ht="12.75">
      <c r="A111" s="35" t="s">
        <v>55</v>
      </c>
      <c r="E111" s="39" t="s">
        <v>434</v>
      </c>
    </row>
    <row r="112" spans="1:5" ht="38.25">
      <c r="A112" s="35" t="s">
        <v>57</v>
      </c>
      <c r="E112" s="40" t="s">
        <v>435</v>
      </c>
    </row>
    <row r="113" spans="1:5" ht="369.75">
      <c r="A113" t="s">
        <v>59</v>
      </c>
      <c r="E113" s="39" t="s">
        <v>436</v>
      </c>
    </row>
    <row r="114" spans="1:16" ht="12.75">
      <c r="A114" t="s">
        <v>48</v>
      </c>
      <c s="34" t="s">
        <v>253</v>
      </c>
      <c s="34" t="s">
        <v>437</v>
      </c>
      <c s="35" t="s">
        <v>5</v>
      </c>
      <c s="6" t="s">
        <v>438</v>
      </c>
      <c s="36" t="s">
        <v>71</v>
      </c>
      <c s="37">
        <v>5.225</v>
      </c>
      <c s="36">
        <v>0</v>
      </c>
      <c s="36">
        <f>ROUND(G114*H114,6)</f>
      </c>
      <c r="L114" s="38">
        <v>0</v>
      </c>
      <c s="32">
        <f>ROUND(ROUND(L114,2)*ROUND(G114,3),2)</f>
      </c>
      <c s="36" t="s">
        <v>158</v>
      </c>
      <c>
        <f>(M114*21)/100</f>
      </c>
      <c t="s">
        <v>26</v>
      </c>
    </row>
    <row r="115" spans="1:5" ht="12.75">
      <c r="A115" s="35" t="s">
        <v>55</v>
      </c>
      <c r="E115" s="39" t="s">
        <v>439</v>
      </c>
    </row>
    <row r="116" spans="1:5" ht="38.25">
      <c r="A116" s="35" t="s">
        <v>57</v>
      </c>
      <c r="E116" s="40" t="s">
        <v>440</v>
      </c>
    </row>
    <row r="117" spans="1:5" ht="267.75">
      <c r="A117" t="s">
        <v>59</v>
      </c>
      <c r="E117" s="39" t="s">
        <v>441</v>
      </c>
    </row>
    <row r="118" spans="1:16" ht="12.75">
      <c r="A118" t="s">
        <v>48</v>
      </c>
      <c s="34" t="s">
        <v>258</v>
      </c>
      <c s="34" t="s">
        <v>442</v>
      </c>
      <c s="35" t="s">
        <v>5</v>
      </c>
      <c s="6" t="s">
        <v>443</v>
      </c>
      <c s="36" t="s">
        <v>53</v>
      </c>
      <c s="37">
        <v>7.732</v>
      </c>
      <c s="36">
        <v>0</v>
      </c>
      <c s="36">
        <f>ROUND(G118*H118,6)</f>
      </c>
      <c r="L118" s="38">
        <v>0</v>
      </c>
      <c s="32">
        <f>ROUND(ROUND(L118,2)*ROUND(G118,3),2)</f>
      </c>
      <c s="36" t="s">
        <v>158</v>
      </c>
      <c>
        <f>(M118*21)/100</f>
      </c>
      <c t="s">
        <v>26</v>
      </c>
    </row>
    <row r="119" spans="1:5" ht="12.75">
      <c r="A119" s="35" t="s">
        <v>55</v>
      </c>
      <c r="E119" s="39" t="s">
        <v>444</v>
      </c>
    </row>
    <row r="120" spans="1:5" ht="38.25">
      <c r="A120" s="35" t="s">
        <v>57</v>
      </c>
      <c r="E120" s="40" t="s">
        <v>445</v>
      </c>
    </row>
    <row r="121" spans="1:5" ht="369.75">
      <c r="A121" t="s">
        <v>59</v>
      </c>
      <c r="E121" s="39" t="s">
        <v>436</v>
      </c>
    </row>
    <row r="122" spans="1:16" ht="12.75">
      <c r="A122" t="s">
        <v>48</v>
      </c>
      <c s="34" t="s">
        <v>263</v>
      </c>
      <c s="34" t="s">
        <v>446</v>
      </c>
      <c s="35" t="s">
        <v>49</v>
      </c>
      <c s="6" t="s">
        <v>447</v>
      </c>
      <c s="36" t="s">
        <v>53</v>
      </c>
      <c s="37">
        <v>43.42</v>
      </c>
      <c s="36">
        <v>0</v>
      </c>
      <c s="36">
        <f>ROUND(G122*H122,6)</f>
      </c>
      <c r="L122" s="38">
        <v>0</v>
      </c>
      <c s="32">
        <f>ROUND(ROUND(L122,2)*ROUND(G122,3),2)</f>
      </c>
      <c s="36" t="s">
        <v>158</v>
      </c>
      <c>
        <f>(M122*21)/100</f>
      </c>
      <c t="s">
        <v>26</v>
      </c>
    </row>
    <row r="123" spans="1:5" ht="12.75">
      <c r="A123" s="35" t="s">
        <v>55</v>
      </c>
      <c r="E123" s="39" t="s">
        <v>448</v>
      </c>
    </row>
    <row r="124" spans="1:5" ht="76.5">
      <c r="A124" s="35" t="s">
        <v>57</v>
      </c>
      <c r="E124" s="40" t="s">
        <v>449</v>
      </c>
    </row>
    <row r="125" spans="1:5" ht="369.75">
      <c r="A125" t="s">
        <v>59</v>
      </c>
      <c r="E125" s="39" t="s">
        <v>436</v>
      </c>
    </row>
    <row r="126" spans="1:16" ht="12.75">
      <c r="A126" t="s">
        <v>48</v>
      </c>
      <c s="34" t="s">
        <v>269</v>
      </c>
      <c s="34" t="s">
        <v>446</v>
      </c>
      <c s="35" t="s">
        <v>26</v>
      </c>
      <c s="6" t="s">
        <v>447</v>
      </c>
      <c s="36" t="s">
        <v>53</v>
      </c>
      <c s="37">
        <v>1.04</v>
      </c>
      <c s="36">
        <v>0</v>
      </c>
      <c s="36">
        <f>ROUND(G126*H126,6)</f>
      </c>
      <c r="L126" s="38">
        <v>0</v>
      </c>
      <c s="32">
        <f>ROUND(ROUND(L126,2)*ROUND(G126,3),2)</f>
      </c>
      <c s="36" t="s">
        <v>158</v>
      </c>
      <c>
        <f>(M126*21)/100</f>
      </c>
      <c t="s">
        <v>26</v>
      </c>
    </row>
    <row r="127" spans="1:5" ht="12.75">
      <c r="A127" s="35" t="s">
        <v>55</v>
      </c>
      <c r="E127" s="39" t="s">
        <v>450</v>
      </c>
    </row>
    <row r="128" spans="1:5" ht="38.25">
      <c r="A128" s="35" t="s">
        <v>57</v>
      </c>
      <c r="E128" s="40" t="s">
        <v>451</v>
      </c>
    </row>
    <row r="129" spans="1:5" ht="369.75">
      <c r="A129" t="s">
        <v>59</v>
      </c>
      <c r="E129" s="39" t="s">
        <v>436</v>
      </c>
    </row>
    <row r="130" spans="1:16" ht="12.75">
      <c r="A130" t="s">
        <v>48</v>
      </c>
      <c s="34" t="s">
        <v>274</v>
      </c>
      <c s="34" t="s">
        <v>452</v>
      </c>
      <c s="35" t="s">
        <v>5</v>
      </c>
      <c s="6" t="s">
        <v>453</v>
      </c>
      <c s="36" t="s">
        <v>53</v>
      </c>
      <c s="37">
        <v>0.02</v>
      </c>
      <c s="36">
        <v>0</v>
      </c>
      <c s="36">
        <f>ROUND(G130*H130,6)</f>
      </c>
      <c r="L130" s="38">
        <v>0</v>
      </c>
      <c s="32">
        <f>ROUND(ROUND(L130,2)*ROUND(G130,3),2)</f>
      </c>
      <c s="36" t="s">
        <v>158</v>
      </c>
      <c>
        <f>(M130*21)/100</f>
      </c>
      <c t="s">
        <v>26</v>
      </c>
    </row>
    <row r="131" spans="1:5" ht="25.5">
      <c r="A131" s="35" t="s">
        <v>55</v>
      </c>
      <c r="E131" s="39" t="s">
        <v>454</v>
      </c>
    </row>
    <row r="132" spans="1:5" ht="89.25">
      <c r="A132" s="35" t="s">
        <v>57</v>
      </c>
      <c r="E132" s="40" t="s">
        <v>455</v>
      </c>
    </row>
    <row r="133" spans="1:5" ht="38.25">
      <c r="A133" t="s">
        <v>59</v>
      </c>
      <c r="E133" s="39" t="s">
        <v>456</v>
      </c>
    </row>
    <row r="134" spans="1:16" ht="12.75">
      <c r="A134" t="s">
        <v>48</v>
      </c>
      <c s="34" t="s">
        <v>278</v>
      </c>
      <c s="34" t="s">
        <v>457</v>
      </c>
      <c s="35" t="s">
        <v>5</v>
      </c>
      <c s="6" t="s">
        <v>458</v>
      </c>
      <c s="36" t="s">
        <v>53</v>
      </c>
      <c s="37">
        <v>25.9</v>
      </c>
      <c s="36">
        <v>0</v>
      </c>
      <c s="36">
        <f>ROUND(G134*H134,6)</f>
      </c>
      <c r="L134" s="38">
        <v>0</v>
      </c>
      <c s="32">
        <f>ROUND(ROUND(L134,2)*ROUND(G134,3),2)</f>
      </c>
      <c s="36" t="s">
        <v>158</v>
      </c>
      <c>
        <f>(M134*21)/100</f>
      </c>
      <c t="s">
        <v>26</v>
      </c>
    </row>
    <row r="135" spans="1:5" ht="38.25">
      <c r="A135" s="35" t="s">
        <v>55</v>
      </c>
      <c r="E135" s="39" t="s">
        <v>459</v>
      </c>
    </row>
    <row r="136" spans="1:5" ht="63.75">
      <c r="A136" s="35" t="s">
        <v>57</v>
      </c>
      <c r="E136" s="40" t="s">
        <v>460</v>
      </c>
    </row>
    <row r="137" spans="1:5" ht="102">
      <c r="A137" t="s">
        <v>59</v>
      </c>
      <c r="E137" s="39" t="s">
        <v>461</v>
      </c>
    </row>
    <row r="138" spans="1:16" ht="12.75">
      <c r="A138" t="s">
        <v>48</v>
      </c>
      <c s="34" t="s">
        <v>462</v>
      </c>
      <c s="34" t="s">
        <v>463</v>
      </c>
      <c s="35" t="s">
        <v>5</v>
      </c>
      <c s="6" t="s">
        <v>464</v>
      </c>
      <c s="36" t="s">
        <v>342</v>
      </c>
      <c s="37">
        <v>460</v>
      </c>
      <c s="36">
        <v>0</v>
      </c>
      <c s="36">
        <f>ROUND(G138*H138,6)</f>
      </c>
      <c r="L138" s="38">
        <v>0</v>
      </c>
      <c s="32">
        <f>ROUND(ROUND(L138,2)*ROUND(G138,3),2)</f>
      </c>
      <c s="36" t="s">
        <v>54</v>
      </c>
      <c>
        <f>(M138*21)/100</f>
      </c>
      <c t="s">
        <v>26</v>
      </c>
    </row>
    <row r="139" spans="1:5" ht="12.75">
      <c r="A139" s="35" t="s">
        <v>55</v>
      </c>
      <c r="E139" s="39" t="s">
        <v>465</v>
      </c>
    </row>
    <row r="140" spans="1:5" ht="38.25">
      <c r="A140" s="35" t="s">
        <v>57</v>
      </c>
      <c r="E140" s="40" t="s">
        <v>466</v>
      </c>
    </row>
    <row r="141" spans="1:5" ht="76.5">
      <c r="A141" t="s">
        <v>59</v>
      </c>
      <c r="E141" s="39" t="s">
        <v>467</v>
      </c>
    </row>
    <row r="142" spans="1:13" ht="12.75">
      <c r="A142" t="s">
        <v>45</v>
      </c>
      <c r="C142" s="31" t="s">
        <v>75</v>
      </c>
      <c r="E142" s="33" t="s">
        <v>468</v>
      </c>
      <c r="J142" s="32">
        <f>0</f>
      </c>
      <c s="32">
        <f>0</f>
      </c>
      <c s="32">
        <f>0+L143</f>
      </c>
      <c s="32">
        <f>0+M143</f>
      </c>
    </row>
    <row r="143" spans="1:16" ht="12.75">
      <c r="A143" t="s">
        <v>48</v>
      </c>
      <c s="34" t="s">
        <v>283</v>
      </c>
      <c s="34" t="s">
        <v>469</v>
      </c>
      <c s="35" t="s">
        <v>5</v>
      </c>
      <c s="6" t="s">
        <v>470</v>
      </c>
      <c s="36" t="s">
        <v>342</v>
      </c>
      <c s="37">
        <v>450</v>
      </c>
      <c s="36">
        <v>0</v>
      </c>
      <c s="36">
        <f>ROUND(G143*H143,6)</f>
      </c>
      <c r="L143" s="38">
        <v>0</v>
      </c>
      <c s="32">
        <f>ROUND(ROUND(L143,2)*ROUND(G143,3),2)</f>
      </c>
      <c s="36" t="s">
        <v>158</v>
      </c>
      <c>
        <f>(M143*21)/100</f>
      </c>
      <c t="s">
        <v>26</v>
      </c>
    </row>
    <row r="144" spans="1:5" ht="25.5">
      <c r="A144" s="35" t="s">
        <v>55</v>
      </c>
      <c r="E144" s="39" t="s">
        <v>471</v>
      </c>
    </row>
    <row r="145" spans="1:5" ht="51">
      <c r="A145" s="35" t="s">
        <v>57</v>
      </c>
      <c r="E145" s="40" t="s">
        <v>472</v>
      </c>
    </row>
    <row r="146" spans="1:5" ht="153">
      <c r="A146" t="s">
        <v>59</v>
      </c>
      <c r="E146" s="39" t="s">
        <v>473</v>
      </c>
    </row>
    <row r="147" spans="1:13" ht="12.75">
      <c r="A147" t="s">
        <v>45</v>
      </c>
      <c r="C147" s="31" t="s">
        <v>81</v>
      </c>
      <c r="E147" s="33" t="s">
        <v>474</v>
      </c>
      <c r="J147" s="32">
        <f>0</f>
      </c>
      <c s="32">
        <f>0</f>
      </c>
      <c s="32">
        <f>0+L148+L152+L156</f>
      </c>
      <c s="32">
        <f>0+M148+M152+M156</f>
      </c>
    </row>
    <row r="148" spans="1:16" ht="12.75">
      <c r="A148" t="s">
        <v>48</v>
      </c>
      <c s="34" t="s">
        <v>146</v>
      </c>
      <c s="34" t="s">
        <v>475</v>
      </c>
      <c s="35" t="s">
        <v>5</v>
      </c>
      <c s="6" t="s">
        <v>476</v>
      </c>
      <c s="36" t="s">
        <v>342</v>
      </c>
      <c s="37">
        <v>696</v>
      </c>
      <c s="36">
        <v>0</v>
      </c>
      <c s="36">
        <f>ROUND(G148*H148,6)</f>
      </c>
      <c r="L148" s="38">
        <v>0</v>
      </c>
      <c s="32">
        <f>ROUND(ROUND(L148,2)*ROUND(G148,3),2)</f>
      </c>
      <c s="36" t="s">
        <v>158</v>
      </c>
      <c>
        <f>(M148*21)/100</f>
      </c>
      <c t="s">
        <v>26</v>
      </c>
    </row>
    <row r="149" spans="1:5" ht="12.75">
      <c r="A149" s="35" t="s">
        <v>55</v>
      </c>
      <c r="E149" s="39" t="s">
        <v>477</v>
      </c>
    </row>
    <row r="150" spans="1:5" ht="38.25">
      <c r="A150" s="35" t="s">
        <v>57</v>
      </c>
      <c r="E150" s="40" t="s">
        <v>478</v>
      </c>
    </row>
    <row r="151" spans="1:5" ht="76.5">
      <c r="A151" t="s">
        <v>59</v>
      </c>
      <c r="E151" s="39" t="s">
        <v>479</v>
      </c>
    </row>
    <row r="152" spans="1:16" ht="12.75">
      <c r="A152" t="s">
        <v>48</v>
      </c>
      <c s="34" t="s">
        <v>480</v>
      </c>
      <c s="34" t="s">
        <v>481</v>
      </c>
      <c s="35" t="s">
        <v>5</v>
      </c>
      <c s="6" t="s">
        <v>482</v>
      </c>
      <c s="36" t="s">
        <v>342</v>
      </c>
      <c s="37">
        <v>300.261</v>
      </c>
      <c s="36">
        <v>0</v>
      </c>
      <c s="36">
        <f>ROUND(G152*H152,6)</f>
      </c>
      <c r="L152" s="38">
        <v>0</v>
      </c>
      <c s="32">
        <f>ROUND(ROUND(L152,2)*ROUND(G152,3),2)</f>
      </c>
      <c s="36" t="s">
        <v>54</v>
      </c>
      <c>
        <f>(M152*21)/100</f>
      </c>
      <c t="s">
        <v>26</v>
      </c>
    </row>
    <row r="153" spans="1:5" ht="38.25">
      <c r="A153" s="35" t="s">
        <v>55</v>
      </c>
      <c r="E153" s="39" t="s">
        <v>483</v>
      </c>
    </row>
    <row r="154" spans="1:5" ht="102">
      <c r="A154" s="35" t="s">
        <v>57</v>
      </c>
      <c r="E154" s="40" t="s">
        <v>484</v>
      </c>
    </row>
    <row r="155" spans="1:5" ht="76.5">
      <c r="A155" t="s">
        <v>59</v>
      </c>
      <c r="E155" s="39" t="s">
        <v>479</v>
      </c>
    </row>
    <row r="156" spans="1:16" ht="12.75">
      <c r="A156" t="s">
        <v>48</v>
      </c>
      <c s="34" t="s">
        <v>485</v>
      </c>
      <c s="34" t="s">
        <v>486</v>
      </c>
      <c s="35" t="s">
        <v>5</v>
      </c>
      <c s="6" t="s">
        <v>487</v>
      </c>
      <c s="36" t="s">
        <v>342</v>
      </c>
      <c s="37">
        <v>2283</v>
      </c>
      <c s="36">
        <v>0</v>
      </c>
      <c s="36">
        <f>ROUND(G156*H156,6)</f>
      </c>
      <c r="L156" s="38">
        <v>0</v>
      </c>
      <c s="32">
        <f>ROUND(ROUND(L156,2)*ROUND(G156,3),2)</f>
      </c>
      <c s="36" t="s">
        <v>54</v>
      </c>
      <c>
        <f>(M156*21)/100</f>
      </c>
      <c t="s">
        <v>26</v>
      </c>
    </row>
    <row r="157" spans="1:5" ht="38.25">
      <c r="A157" s="35" t="s">
        <v>55</v>
      </c>
      <c r="E157" s="39" t="s">
        <v>488</v>
      </c>
    </row>
    <row r="158" spans="1:5" ht="63.75">
      <c r="A158" s="35" t="s">
        <v>57</v>
      </c>
      <c r="E158" s="40" t="s">
        <v>489</v>
      </c>
    </row>
    <row r="159" spans="1:5" ht="89.25">
      <c r="A159" t="s">
        <v>59</v>
      </c>
      <c r="E159" s="39" t="s">
        <v>490</v>
      </c>
    </row>
    <row r="160" spans="1:13" ht="12.75">
      <c r="A160" t="s">
        <v>45</v>
      </c>
      <c r="C160" s="31" t="s">
        <v>87</v>
      </c>
      <c r="E160" s="33" t="s">
        <v>491</v>
      </c>
      <c r="J160" s="32">
        <f>0</f>
      </c>
      <c s="32">
        <f>0</f>
      </c>
      <c s="32">
        <f>0+L161+L165+L169+L173+L177</f>
      </c>
      <c s="32">
        <f>0+M161+M165+M169+M173+M177</f>
      </c>
    </row>
    <row r="161" spans="1:16" ht="12.75">
      <c r="A161" t="s">
        <v>48</v>
      </c>
      <c s="34" t="s">
        <v>149</v>
      </c>
      <c s="34" t="s">
        <v>492</v>
      </c>
      <c s="35" t="s">
        <v>5</v>
      </c>
      <c s="6" t="s">
        <v>493</v>
      </c>
      <c s="36" t="s">
        <v>177</v>
      </c>
      <c s="37">
        <v>120</v>
      </c>
      <c s="36">
        <v>0</v>
      </c>
      <c s="36">
        <f>ROUND(G161*H161,6)</f>
      </c>
      <c r="L161" s="38">
        <v>0</v>
      </c>
      <c s="32">
        <f>ROUND(ROUND(L161,2)*ROUND(G161,3),2)</f>
      </c>
      <c s="36" t="s">
        <v>158</v>
      </c>
      <c>
        <f>(M161*21)/100</f>
      </c>
      <c t="s">
        <v>26</v>
      </c>
    </row>
    <row r="162" spans="1:5" ht="12.75">
      <c r="A162" s="35" t="s">
        <v>55</v>
      </c>
      <c r="E162" s="39" t="s">
        <v>494</v>
      </c>
    </row>
    <row r="163" spans="1:5" ht="38.25">
      <c r="A163" s="35" t="s">
        <v>57</v>
      </c>
      <c r="E163" s="40" t="s">
        <v>495</v>
      </c>
    </row>
    <row r="164" spans="1:5" ht="102">
      <c r="A164" t="s">
        <v>59</v>
      </c>
      <c r="E164" s="39" t="s">
        <v>496</v>
      </c>
    </row>
    <row r="165" spans="1:16" ht="25.5">
      <c r="A165" t="s">
        <v>48</v>
      </c>
      <c s="34" t="s">
        <v>151</v>
      </c>
      <c s="34" t="s">
        <v>497</v>
      </c>
      <c s="35" t="s">
        <v>5</v>
      </c>
      <c s="6" t="s">
        <v>498</v>
      </c>
      <c s="36" t="s">
        <v>342</v>
      </c>
      <c s="37">
        <v>5.556</v>
      </c>
      <c s="36">
        <v>0</v>
      </c>
      <c s="36">
        <f>ROUND(G165*H165,6)</f>
      </c>
      <c r="L165" s="38">
        <v>0</v>
      </c>
      <c s="32">
        <f>ROUND(ROUND(L165,2)*ROUND(G165,3),2)</f>
      </c>
      <c s="36" t="s">
        <v>158</v>
      </c>
      <c>
        <f>(M165*21)/100</f>
      </c>
      <c t="s">
        <v>26</v>
      </c>
    </row>
    <row r="166" spans="1:5" ht="12.75">
      <c r="A166" s="35" t="s">
        <v>55</v>
      </c>
      <c r="E166" s="39" t="s">
        <v>499</v>
      </c>
    </row>
    <row r="167" spans="1:5" ht="38.25">
      <c r="A167" s="35" t="s">
        <v>57</v>
      </c>
      <c r="E167" s="40" t="s">
        <v>500</v>
      </c>
    </row>
    <row r="168" spans="1:5" ht="191.25">
      <c r="A168" t="s">
        <v>59</v>
      </c>
      <c r="E168" s="39" t="s">
        <v>501</v>
      </c>
    </row>
    <row r="169" spans="1:16" ht="12.75">
      <c r="A169" t="s">
        <v>48</v>
      </c>
      <c s="34" t="s">
        <v>152</v>
      </c>
      <c s="34" t="s">
        <v>502</v>
      </c>
      <c s="35" t="s">
        <v>5</v>
      </c>
      <c s="6" t="s">
        <v>503</v>
      </c>
      <c s="36" t="s">
        <v>342</v>
      </c>
      <c s="37">
        <v>1694</v>
      </c>
      <c s="36">
        <v>0</v>
      </c>
      <c s="36">
        <f>ROUND(G169*H169,6)</f>
      </c>
      <c r="L169" s="38">
        <v>0</v>
      </c>
      <c s="32">
        <f>ROUND(ROUND(L169,2)*ROUND(G169,3),2)</f>
      </c>
      <c s="36" t="s">
        <v>158</v>
      </c>
      <c>
        <f>(M169*21)/100</f>
      </c>
      <c t="s">
        <v>26</v>
      </c>
    </row>
    <row r="170" spans="1:5" ht="25.5">
      <c r="A170" s="35" t="s">
        <v>55</v>
      </c>
      <c r="E170" s="39" t="s">
        <v>504</v>
      </c>
    </row>
    <row r="171" spans="1:5" ht="51">
      <c r="A171" s="35" t="s">
        <v>57</v>
      </c>
      <c r="E171" s="40" t="s">
        <v>505</v>
      </c>
    </row>
    <row r="172" spans="1:5" ht="38.25">
      <c r="A172" t="s">
        <v>59</v>
      </c>
      <c r="E172" s="39" t="s">
        <v>506</v>
      </c>
    </row>
    <row r="173" spans="1:16" ht="12.75">
      <c r="A173" t="s">
        <v>48</v>
      </c>
      <c s="34" t="s">
        <v>507</v>
      </c>
      <c s="34" t="s">
        <v>508</v>
      </c>
      <c s="35" t="s">
        <v>5</v>
      </c>
      <c s="6" t="s">
        <v>509</v>
      </c>
      <c s="36" t="s">
        <v>342</v>
      </c>
      <c s="37">
        <v>847.923</v>
      </c>
      <c s="36">
        <v>0</v>
      </c>
      <c s="36">
        <f>ROUND(G173*H173,6)</f>
      </c>
      <c r="L173" s="38">
        <v>0</v>
      </c>
      <c s="32">
        <f>ROUND(ROUND(L173,2)*ROUND(G173,3),2)</f>
      </c>
      <c s="36" t="s">
        <v>54</v>
      </c>
      <c>
        <f>(M173*21)/100</f>
      </c>
      <c t="s">
        <v>26</v>
      </c>
    </row>
    <row r="174" spans="1:5" ht="12.75">
      <c r="A174" s="35" t="s">
        <v>55</v>
      </c>
      <c r="E174" s="39" t="s">
        <v>510</v>
      </c>
    </row>
    <row r="175" spans="1:5" ht="51">
      <c r="A175" s="35" t="s">
        <v>57</v>
      </c>
      <c r="E175" s="40" t="s">
        <v>511</v>
      </c>
    </row>
    <row r="176" spans="1:5" ht="204">
      <c r="A176" t="s">
        <v>59</v>
      </c>
      <c r="E176" s="39" t="s">
        <v>512</v>
      </c>
    </row>
    <row r="177" spans="1:16" ht="12.75">
      <c r="A177" t="s">
        <v>48</v>
      </c>
      <c s="34" t="s">
        <v>513</v>
      </c>
      <c s="34" t="s">
        <v>514</v>
      </c>
      <c s="35" t="s">
        <v>5</v>
      </c>
      <c s="6" t="s">
        <v>515</v>
      </c>
      <c s="36" t="s">
        <v>342</v>
      </c>
      <c s="37">
        <v>2283</v>
      </c>
      <c s="36">
        <v>0</v>
      </c>
      <c s="36">
        <f>ROUND(G177*H177,6)</f>
      </c>
      <c r="L177" s="38">
        <v>0</v>
      </c>
      <c s="32">
        <f>ROUND(ROUND(L177,2)*ROUND(G177,3),2)</f>
      </c>
      <c s="36" t="s">
        <v>54</v>
      </c>
      <c>
        <f>(M177*21)/100</f>
      </c>
      <c t="s">
        <v>26</v>
      </c>
    </row>
    <row r="178" spans="1:5" ht="12.75">
      <c r="A178" s="35" t="s">
        <v>55</v>
      </c>
      <c r="E178" s="39" t="s">
        <v>516</v>
      </c>
    </row>
    <row r="179" spans="1:5" ht="38.25">
      <c r="A179" s="35" t="s">
        <v>57</v>
      </c>
      <c r="E179" s="40" t="s">
        <v>517</v>
      </c>
    </row>
    <row r="180" spans="1:5" ht="76.5">
      <c r="A180" t="s">
        <v>59</v>
      </c>
      <c r="E180" s="39" t="s">
        <v>518</v>
      </c>
    </row>
    <row r="181" spans="1:13" ht="12.75">
      <c r="A181" t="s">
        <v>45</v>
      </c>
      <c r="C181" s="31" t="s">
        <v>93</v>
      </c>
      <c r="E181" s="33" t="s">
        <v>519</v>
      </c>
      <c r="J181" s="32">
        <f>0</f>
      </c>
      <c s="32">
        <f>0</f>
      </c>
      <c s="32">
        <f>0+L182</f>
      </c>
      <c s="32">
        <f>0+M182</f>
      </c>
    </row>
    <row r="182" spans="1:16" ht="12.75">
      <c r="A182" t="s">
        <v>48</v>
      </c>
      <c s="34" t="s">
        <v>153</v>
      </c>
      <c s="34" t="s">
        <v>520</v>
      </c>
      <c s="35" t="s">
        <v>5</v>
      </c>
      <c s="6" t="s">
        <v>521</v>
      </c>
      <c s="36" t="s">
        <v>177</v>
      </c>
      <c s="37">
        <v>1.6</v>
      </c>
      <c s="36">
        <v>0</v>
      </c>
      <c s="36">
        <f>ROUND(G182*H182,6)</f>
      </c>
      <c r="L182" s="38">
        <v>0</v>
      </c>
      <c s="32">
        <f>ROUND(ROUND(L182,2)*ROUND(G182,3),2)</f>
      </c>
      <c s="36" t="s">
        <v>158</v>
      </c>
      <c>
        <f>(M182*21)/100</f>
      </c>
      <c t="s">
        <v>26</v>
      </c>
    </row>
    <row r="183" spans="1:5" ht="12.75">
      <c r="A183" s="35" t="s">
        <v>55</v>
      </c>
      <c r="E183" s="39" t="s">
        <v>522</v>
      </c>
    </row>
    <row r="184" spans="1:5" ht="38.25">
      <c r="A184" s="35" t="s">
        <v>57</v>
      </c>
      <c r="E184" s="40" t="s">
        <v>523</v>
      </c>
    </row>
    <row r="185" spans="1:5" ht="255">
      <c r="A185" t="s">
        <v>59</v>
      </c>
      <c r="E185" s="39" t="s">
        <v>524</v>
      </c>
    </row>
    <row r="186" spans="1:13" ht="12.75">
      <c r="A186" t="s">
        <v>45</v>
      </c>
      <c r="C186" s="31" t="s">
        <v>99</v>
      </c>
      <c r="E186" s="33" t="s">
        <v>525</v>
      </c>
      <c r="J186" s="32">
        <f>0</f>
      </c>
      <c s="32">
        <f>0</f>
      </c>
      <c s="32">
        <f>0+L187+L191+L195+L199+L203+L207+L211+L215+L219+L223+L227+L231+L235+L239+L243</f>
      </c>
      <c s="32">
        <f>0+M187+M191+M195+M199+M203+M207+M211+M215+M219+M223+M227+M231+M235+M239+M243</f>
      </c>
    </row>
    <row r="187" spans="1:16" ht="12.75">
      <c r="A187" t="s">
        <v>48</v>
      </c>
      <c s="34" t="s">
        <v>154</v>
      </c>
      <c s="34" t="s">
        <v>526</v>
      </c>
      <c s="35" t="s">
        <v>26</v>
      </c>
      <c s="6" t="s">
        <v>527</v>
      </c>
      <c s="36" t="s">
        <v>177</v>
      </c>
      <c s="37">
        <v>5.9</v>
      </c>
      <c s="36">
        <v>0</v>
      </c>
      <c s="36">
        <f>ROUND(G187*H187,6)</f>
      </c>
      <c r="L187" s="38">
        <v>0</v>
      </c>
      <c s="32">
        <f>ROUND(ROUND(L187,2)*ROUND(G187,3),2)</f>
      </c>
      <c s="36" t="s">
        <v>158</v>
      </c>
      <c>
        <f>(M187*21)/100</f>
      </c>
      <c t="s">
        <v>26</v>
      </c>
    </row>
    <row r="188" spans="1:5" ht="12.75">
      <c r="A188" s="35" t="s">
        <v>55</v>
      </c>
      <c r="E188" s="39" t="s">
        <v>528</v>
      </c>
    </row>
    <row r="189" spans="1:5" ht="38.25">
      <c r="A189" s="35" t="s">
        <v>57</v>
      </c>
      <c r="E189" s="40" t="s">
        <v>529</v>
      </c>
    </row>
    <row r="190" spans="1:5" ht="63.75">
      <c r="A190" t="s">
        <v>59</v>
      </c>
      <c r="E190" s="39" t="s">
        <v>530</v>
      </c>
    </row>
    <row r="191" spans="1:16" ht="12.75">
      <c r="A191" t="s">
        <v>48</v>
      </c>
      <c s="34" t="s">
        <v>205</v>
      </c>
      <c s="34" t="s">
        <v>531</v>
      </c>
      <c s="35" t="s">
        <v>5</v>
      </c>
      <c s="6" t="s">
        <v>532</v>
      </c>
      <c s="36" t="s">
        <v>177</v>
      </c>
      <c s="37">
        <v>132</v>
      </c>
      <c s="36">
        <v>0</v>
      </c>
      <c s="36">
        <f>ROUND(G191*H191,6)</f>
      </c>
      <c r="L191" s="38">
        <v>0</v>
      </c>
      <c s="32">
        <f>ROUND(ROUND(L191,2)*ROUND(G191,3),2)</f>
      </c>
      <c s="36" t="s">
        <v>158</v>
      </c>
      <c>
        <f>(M191*21)/100</f>
      </c>
      <c t="s">
        <v>26</v>
      </c>
    </row>
    <row r="192" spans="1:5" ht="12.75">
      <c r="A192" s="35" t="s">
        <v>55</v>
      </c>
      <c r="E192" s="39" t="s">
        <v>533</v>
      </c>
    </row>
    <row r="193" spans="1:5" ht="38.25">
      <c r="A193" s="35" t="s">
        <v>57</v>
      </c>
      <c r="E193" s="40" t="s">
        <v>534</v>
      </c>
    </row>
    <row r="194" spans="1:5" ht="51">
      <c r="A194" t="s">
        <v>59</v>
      </c>
      <c r="E194" s="39" t="s">
        <v>535</v>
      </c>
    </row>
    <row r="195" spans="1:16" ht="12.75">
      <c r="A195" t="s">
        <v>48</v>
      </c>
      <c s="34" t="s">
        <v>211</v>
      </c>
      <c s="34" t="s">
        <v>536</v>
      </c>
      <c s="35" t="s">
        <v>5</v>
      </c>
      <c s="6" t="s">
        <v>537</v>
      </c>
      <c s="36" t="s">
        <v>177</v>
      </c>
      <c s="37">
        <v>522</v>
      </c>
      <c s="36">
        <v>0</v>
      </c>
      <c s="36">
        <f>ROUND(G195*H195,6)</f>
      </c>
      <c r="L195" s="38">
        <v>0</v>
      </c>
      <c s="32">
        <f>ROUND(ROUND(L195,2)*ROUND(G195,3),2)</f>
      </c>
      <c s="36" t="s">
        <v>158</v>
      </c>
      <c>
        <f>(M195*21)/100</f>
      </c>
      <c t="s">
        <v>26</v>
      </c>
    </row>
    <row r="196" spans="1:5" ht="12.75">
      <c r="A196" s="35" t="s">
        <v>55</v>
      </c>
      <c r="E196" s="39" t="s">
        <v>538</v>
      </c>
    </row>
    <row r="197" spans="1:5" ht="38.25">
      <c r="A197" s="35" t="s">
        <v>57</v>
      </c>
      <c r="E197" s="40" t="s">
        <v>539</v>
      </c>
    </row>
    <row r="198" spans="1:5" ht="25.5">
      <c r="A198" t="s">
        <v>59</v>
      </c>
      <c r="E198" s="39" t="s">
        <v>540</v>
      </c>
    </row>
    <row r="199" spans="1:16" ht="12.75">
      <c r="A199" t="s">
        <v>48</v>
      </c>
      <c s="34" t="s">
        <v>216</v>
      </c>
      <c s="34" t="s">
        <v>541</v>
      </c>
      <c s="35" t="s">
        <v>5</v>
      </c>
      <c s="6" t="s">
        <v>542</v>
      </c>
      <c s="36" t="s">
        <v>219</v>
      </c>
      <c s="37">
        <v>6</v>
      </c>
      <c s="36">
        <v>0</v>
      </c>
      <c s="36">
        <f>ROUND(G199*H199,6)</f>
      </c>
      <c r="L199" s="38">
        <v>0</v>
      </c>
      <c s="32">
        <f>ROUND(ROUND(L199,2)*ROUND(G199,3),2)</f>
      </c>
      <c s="36" t="s">
        <v>158</v>
      </c>
      <c>
        <f>(M199*21)/100</f>
      </c>
      <c t="s">
        <v>26</v>
      </c>
    </row>
    <row r="200" spans="1:5" ht="12.75">
      <c r="A200" s="35" t="s">
        <v>55</v>
      </c>
      <c r="E200" s="39" t="s">
        <v>543</v>
      </c>
    </row>
    <row r="201" spans="1:5" ht="38.25">
      <c r="A201" s="35" t="s">
        <v>57</v>
      </c>
      <c r="E201" s="40" t="s">
        <v>544</v>
      </c>
    </row>
    <row r="202" spans="1:5" ht="267.75">
      <c r="A202" t="s">
        <v>59</v>
      </c>
      <c r="E202" s="39" t="s">
        <v>545</v>
      </c>
    </row>
    <row r="203" spans="1:16" ht="12.75">
      <c r="A203" t="s">
        <v>48</v>
      </c>
      <c s="34" t="s">
        <v>221</v>
      </c>
      <c s="34" t="s">
        <v>546</v>
      </c>
      <c s="35" t="s">
        <v>5</v>
      </c>
      <c s="6" t="s">
        <v>547</v>
      </c>
      <c s="36" t="s">
        <v>342</v>
      </c>
      <c s="37">
        <v>4566</v>
      </c>
      <c s="36">
        <v>0</v>
      </c>
      <c s="36">
        <f>ROUND(G203*H203,6)</f>
      </c>
      <c r="L203" s="38">
        <v>0</v>
      </c>
      <c s="32">
        <f>ROUND(ROUND(L203,2)*ROUND(G203,3),2)</f>
      </c>
      <c s="36" t="s">
        <v>158</v>
      </c>
      <c>
        <f>(M203*21)/100</f>
      </c>
      <c t="s">
        <v>26</v>
      </c>
    </row>
    <row r="204" spans="1:5" ht="38.25">
      <c r="A204" s="35" t="s">
        <v>55</v>
      </c>
      <c r="E204" s="39" t="s">
        <v>548</v>
      </c>
    </row>
    <row r="205" spans="1:5" ht="63.75">
      <c r="A205" s="35" t="s">
        <v>57</v>
      </c>
      <c r="E205" s="40" t="s">
        <v>549</v>
      </c>
    </row>
    <row r="206" spans="1:5" ht="25.5">
      <c r="A206" t="s">
        <v>59</v>
      </c>
      <c r="E206" s="39" t="s">
        <v>550</v>
      </c>
    </row>
    <row r="207" spans="1:16" ht="12.75">
      <c r="A207" t="s">
        <v>48</v>
      </c>
      <c s="34" t="s">
        <v>235</v>
      </c>
      <c s="34" t="s">
        <v>551</v>
      </c>
      <c s="35" t="s">
        <v>5</v>
      </c>
      <c s="6" t="s">
        <v>552</v>
      </c>
      <c s="36" t="s">
        <v>342</v>
      </c>
      <c s="37">
        <v>2511.3</v>
      </c>
      <c s="36">
        <v>0</v>
      </c>
      <c s="36">
        <f>ROUND(G207*H207,6)</f>
      </c>
      <c r="L207" s="38">
        <v>0</v>
      </c>
      <c s="32">
        <f>ROUND(ROUND(L207,2)*ROUND(G207,3),2)</f>
      </c>
      <c s="36" t="s">
        <v>158</v>
      </c>
      <c>
        <f>(M207*21)/100</f>
      </c>
      <c t="s">
        <v>26</v>
      </c>
    </row>
    <row r="208" spans="1:5" ht="12.75">
      <c r="A208" s="35" t="s">
        <v>55</v>
      </c>
      <c r="E208" s="39" t="s">
        <v>553</v>
      </c>
    </row>
    <row r="209" spans="1:5" ht="38.25">
      <c r="A209" s="35" t="s">
        <v>57</v>
      </c>
      <c r="E209" s="40" t="s">
        <v>554</v>
      </c>
    </row>
    <row r="210" spans="1:5" ht="25.5">
      <c r="A210" t="s">
        <v>59</v>
      </c>
      <c r="E210" s="39" t="s">
        <v>555</v>
      </c>
    </row>
    <row r="211" spans="1:16" ht="12.75">
      <c r="A211" t="s">
        <v>48</v>
      </c>
      <c s="34" t="s">
        <v>239</v>
      </c>
      <c s="34" t="s">
        <v>556</v>
      </c>
      <c s="35" t="s">
        <v>5</v>
      </c>
      <c s="6" t="s">
        <v>557</v>
      </c>
      <c s="36" t="s">
        <v>53</v>
      </c>
      <c s="37">
        <v>16.244</v>
      </c>
      <c s="36">
        <v>0</v>
      </c>
      <c s="36">
        <f>ROUND(G211*H211,6)</f>
      </c>
      <c r="L211" s="38">
        <v>0</v>
      </c>
      <c s="32">
        <f>ROUND(ROUND(L211,2)*ROUND(G211,3),2)</f>
      </c>
      <c s="36" t="s">
        <v>158</v>
      </c>
      <c>
        <f>(M211*21)/100</f>
      </c>
      <c t="s">
        <v>26</v>
      </c>
    </row>
    <row r="212" spans="1:5" ht="25.5">
      <c r="A212" s="35" t="s">
        <v>55</v>
      </c>
      <c r="E212" s="39" t="s">
        <v>558</v>
      </c>
    </row>
    <row r="213" spans="1:5" ht="102">
      <c r="A213" s="35" t="s">
        <v>57</v>
      </c>
      <c r="E213" s="40" t="s">
        <v>559</v>
      </c>
    </row>
    <row r="214" spans="1:5" ht="102">
      <c r="A214" t="s">
        <v>59</v>
      </c>
      <c r="E214" s="39" t="s">
        <v>560</v>
      </c>
    </row>
    <row r="215" spans="1:16" ht="12.75">
      <c r="A215" t="s">
        <v>48</v>
      </c>
      <c s="34" t="s">
        <v>288</v>
      </c>
      <c s="34" t="s">
        <v>561</v>
      </c>
      <c s="35" t="s">
        <v>5</v>
      </c>
      <c s="6" t="s">
        <v>562</v>
      </c>
      <c s="36" t="s">
        <v>53</v>
      </c>
      <c s="37">
        <v>15.031</v>
      </c>
      <c s="36">
        <v>0</v>
      </c>
      <c s="36">
        <f>ROUND(G215*H215,6)</f>
      </c>
      <c r="L215" s="38">
        <v>0</v>
      </c>
      <c s="32">
        <f>ROUND(ROUND(L215,2)*ROUND(G215,3),2)</f>
      </c>
      <c s="36" t="s">
        <v>158</v>
      </c>
      <c>
        <f>(M215*21)/100</f>
      </c>
      <c t="s">
        <v>26</v>
      </c>
    </row>
    <row r="216" spans="1:5" ht="12.75">
      <c r="A216" s="35" t="s">
        <v>55</v>
      </c>
      <c r="E216" s="39" t="s">
        <v>563</v>
      </c>
    </row>
    <row r="217" spans="1:5" ht="51">
      <c r="A217" s="35" t="s">
        <v>57</v>
      </c>
      <c r="E217" s="40" t="s">
        <v>564</v>
      </c>
    </row>
    <row r="218" spans="1:5" ht="102">
      <c r="A218" t="s">
        <v>59</v>
      </c>
      <c r="E218" s="39" t="s">
        <v>560</v>
      </c>
    </row>
    <row r="219" spans="1:16" ht="12.75">
      <c r="A219" t="s">
        <v>48</v>
      </c>
      <c s="34" t="s">
        <v>565</v>
      </c>
      <c s="34" t="s">
        <v>566</v>
      </c>
      <c s="35" t="s">
        <v>49</v>
      </c>
      <c s="6" t="s">
        <v>527</v>
      </c>
      <c s="36" t="s">
        <v>567</v>
      </c>
      <c s="37">
        <v>1348</v>
      </c>
      <c s="36">
        <v>0</v>
      </c>
      <c s="36">
        <f>ROUND(G219*H219,6)</f>
      </c>
      <c r="L219" s="38">
        <v>0</v>
      </c>
      <c s="32">
        <f>ROUND(ROUND(L219,2)*ROUND(G219,3),2)</f>
      </c>
      <c s="36" t="s">
        <v>54</v>
      </c>
      <c>
        <f>(M219*21)/100</f>
      </c>
      <c t="s">
        <v>26</v>
      </c>
    </row>
    <row r="220" spans="1:5" ht="25.5">
      <c r="A220" s="35" t="s">
        <v>55</v>
      </c>
      <c r="E220" s="39" t="s">
        <v>568</v>
      </c>
    </row>
    <row r="221" spans="1:5" ht="51">
      <c r="A221" s="35" t="s">
        <v>57</v>
      </c>
      <c r="E221" s="40" t="s">
        <v>569</v>
      </c>
    </row>
    <row r="222" spans="1:5" ht="63.75">
      <c r="A222" t="s">
        <v>59</v>
      </c>
      <c r="E222" s="39" t="s">
        <v>530</v>
      </c>
    </row>
    <row r="223" spans="1:16" ht="12.75">
      <c r="A223" t="s">
        <v>48</v>
      </c>
      <c s="34" t="s">
        <v>570</v>
      </c>
      <c s="34" t="s">
        <v>571</v>
      </c>
      <c s="35" t="s">
        <v>49</v>
      </c>
      <c s="6" t="s">
        <v>572</v>
      </c>
      <c s="36" t="s">
        <v>177</v>
      </c>
      <c s="37">
        <v>1342</v>
      </c>
      <c s="36">
        <v>0</v>
      </c>
      <c s="36">
        <f>ROUND(G223*H223,6)</f>
      </c>
      <c r="L223" s="38">
        <v>0</v>
      </c>
      <c s="32">
        <f>ROUND(ROUND(L223,2)*ROUND(G223,3),2)</f>
      </c>
      <c s="36" t="s">
        <v>54</v>
      </c>
      <c>
        <f>(M223*21)/100</f>
      </c>
      <c t="s">
        <v>26</v>
      </c>
    </row>
    <row r="224" spans="1:5" ht="38.25">
      <c r="A224" s="35" t="s">
        <v>55</v>
      </c>
      <c r="E224" s="39" t="s">
        <v>573</v>
      </c>
    </row>
    <row r="225" spans="1:5" ht="102">
      <c r="A225" s="35" t="s">
        <v>57</v>
      </c>
      <c r="E225" s="40" t="s">
        <v>574</v>
      </c>
    </row>
    <row r="226" spans="1:5" ht="357">
      <c r="A226" t="s">
        <v>59</v>
      </c>
      <c r="E226" s="39" t="s">
        <v>575</v>
      </c>
    </row>
    <row r="227" spans="1:16" ht="12.75">
      <c r="A227" t="s">
        <v>48</v>
      </c>
      <c s="34" t="s">
        <v>576</v>
      </c>
      <c s="34" t="s">
        <v>571</v>
      </c>
      <c s="35" t="s">
        <v>26</v>
      </c>
      <c s="6" t="s">
        <v>572</v>
      </c>
      <c s="36" t="s">
        <v>567</v>
      </c>
      <c s="37">
        <v>100.8</v>
      </c>
      <c s="36">
        <v>0</v>
      </c>
      <c s="36">
        <f>ROUND(G227*H227,6)</f>
      </c>
      <c r="L227" s="38">
        <v>0</v>
      </c>
      <c s="32">
        <f>ROUND(ROUND(L227,2)*ROUND(G227,3),2)</f>
      </c>
      <c s="36" t="s">
        <v>54</v>
      </c>
      <c>
        <f>(M227*21)/100</f>
      </c>
      <c t="s">
        <v>26</v>
      </c>
    </row>
    <row r="228" spans="1:5" ht="25.5">
      <c r="A228" s="35" t="s">
        <v>55</v>
      </c>
      <c r="E228" s="39" t="s">
        <v>577</v>
      </c>
    </row>
    <row r="229" spans="1:5" ht="51">
      <c r="A229" s="35" t="s">
        <v>57</v>
      </c>
      <c r="E229" s="40" t="s">
        <v>578</v>
      </c>
    </row>
    <row r="230" spans="1:5" ht="357">
      <c r="A230" t="s">
        <v>59</v>
      </c>
      <c r="E230" s="39" t="s">
        <v>575</v>
      </c>
    </row>
    <row r="231" spans="1:16" ht="12.75">
      <c r="A231" t="s">
        <v>48</v>
      </c>
      <c s="34" t="s">
        <v>579</v>
      </c>
      <c s="34" t="s">
        <v>571</v>
      </c>
      <c s="35" t="s">
        <v>25</v>
      </c>
      <c s="6" t="s">
        <v>572</v>
      </c>
      <c s="36" t="s">
        <v>580</v>
      </c>
      <c s="37">
        <v>3</v>
      </c>
      <c s="36">
        <v>0</v>
      </c>
      <c s="36">
        <f>ROUND(G231*H231,6)</f>
      </c>
      <c r="L231" s="38">
        <v>0</v>
      </c>
      <c s="32">
        <f>ROUND(ROUND(L231,2)*ROUND(G231,3),2)</f>
      </c>
      <c s="36" t="s">
        <v>54</v>
      </c>
      <c>
        <f>(M231*21)/100</f>
      </c>
      <c t="s">
        <v>26</v>
      </c>
    </row>
    <row r="232" spans="1:5" ht="25.5">
      <c r="A232" s="35" t="s">
        <v>55</v>
      </c>
      <c r="E232" s="39" t="s">
        <v>581</v>
      </c>
    </row>
    <row r="233" spans="1:5" ht="51">
      <c r="A233" s="35" t="s">
        <v>57</v>
      </c>
      <c r="E233" s="40" t="s">
        <v>582</v>
      </c>
    </row>
    <row r="234" spans="1:5" ht="357">
      <c r="A234" t="s">
        <v>59</v>
      </c>
      <c r="E234" s="39" t="s">
        <v>575</v>
      </c>
    </row>
    <row r="235" spans="1:16" ht="12.75">
      <c r="A235" t="s">
        <v>48</v>
      </c>
      <c s="34" t="s">
        <v>583</v>
      </c>
      <c s="34" t="s">
        <v>584</v>
      </c>
      <c s="35" t="s">
        <v>5</v>
      </c>
      <c s="6" t="s">
        <v>585</v>
      </c>
      <c s="36" t="s">
        <v>586</v>
      </c>
      <c s="37">
        <v>3610.72</v>
      </c>
      <c s="36">
        <v>0</v>
      </c>
      <c s="36">
        <f>ROUND(G235*H235,6)</f>
      </c>
      <c r="L235" s="38">
        <v>0</v>
      </c>
      <c s="32">
        <f>ROUND(ROUND(L235,2)*ROUND(G235,3),2)</f>
      </c>
      <c s="36" t="s">
        <v>54</v>
      </c>
      <c>
        <f>(M235*21)/100</f>
      </c>
      <c t="s">
        <v>26</v>
      </c>
    </row>
    <row r="236" spans="1:5" ht="38.25">
      <c r="A236" s="35" t="s">
        <v>55</v>
      </c>
      <c r="E236" s="39" t="s">
        <v>587</v>
      </c>
    </row>
    <row r="237" spans="1:5" ht="102">
      <c r="A237" s="35" t="s">
        <v>57</v>
      </c>
      <c r="E237" s="40" t="s">
        <v>588</v>
      </c>
    </row>
    <row r="238" spans="1:5" ht="25.5">
      <c r="A238" t="s">
        <v>59</v>
      </c>
      <c r="E238" s="39" t="s">
        <v>555</v>
      </c>
    </row>
    <row r="239" spans="1:16" ht="12.75">
      <c r="A239" t="s">
        <v>48</v>
      </c>
      <c s="34" t="s">
        <v>589</v>
      </c>
      <c s="34" t="s">
        <v>590</v>
      </c>
      <c s="35" t="s">
        <v>5</v>
      </c>
      <c s="6" t="s">
        <v>591</v>
      </c>
      <c s="36" t="s">
        <v>71</v>
      </c>
      <c s="37">
        <v>1.33</v>
      </c>
      <c s="36">
        <v>0</v>
      </c>
      <c s="36">
        <f>ROUND(G239*H239,6)</f>
      </c>
      <c r="L239" s="38">
        <v>0</v>
      </c>
      <c s="32">
        <f>ROUND(ROUND(L239,2)*ROUND(G239,3),2)</f>
      </c>
      <c s="36" t="s">
        <v>54</v>
      </c>
      <c>
        <f>(M239*21)/100</f>
      </c>
      <c t="s">
        <v>26</v>
      </c>
    </row>
    <row r="240" spans="1:5" ht="12.75">
      <c r="A240" s="35" t="s">
        <v>55</v>
      </c>
      <c r="E240" s="39" t="s">
        <v>592</v>
      </c>
    </row>
    <row r="241" spans="1:5" ht="38.25">
      <c r="A241" s="35" t="s">
        <v>57</v>
      </c>
      <c r="E241" s="40" t="s">
        <v>593</v>
      </c>
    </row>
    <row r="242" spans="1:5" ht="102">
      <c r="A242" t="s">
        <v>59</v>
      </c>
      <c r="E242" s="39" t="s">
        <v>594</v>
      </c>
    </row>
    <row r="243" spans="1:16" ht="12.75">
      <c r="A243" t="s">
        <v>48</v>
      </c>
      <c s="34" t="s">
        <v>595</v>
      </c>
      <c s="34" t="s">
        <v>596</v>
      </c>
      <c s="35" t="s">
        <v>5</v>
      </c>
      <c s="6" t="s">
        <v>597</v>
      </c>
      <c s="36" t="s">
        <v>53</v>
      </c>
      <c s="37">
        <v>3.305</v>
      </c>
      <c s="36">
        <v>0</v>
      </c>
      <c s="36">
        <f>ROUND(G243*H243,6)</f>
      </c>
      <c r="L243" s="38">
        <v>0</v>
      </c>
      <c s="32">
        <f>ROUND(ROUND(L243,2)*ROUND(G243,3),2)</f>
      </c>
      <c s="36" t="s">
        <v>54</v>
      </c>
      <c>
        <f>(M243*21)/100</f>
      </c>
      <c t="s">
        <v>26</v>
      </c>
    </row>
    <row r="244" spans="1:5" ht="12.75">
      <c r="A244" s="35" t="s">
        <v>55</v>
      </c>
      <c r="E244" s="39" t="s">
        <v>598</v>
      </c>
    </row>
    <row r="245" spans="1:5" ht="38.25">
      <c r="A245" s="35" t="s">
        <v>57</v>
      </c>
      <c r="E245" s="40" t="s">
        <v>599</v>
      </c>
    </row>
    <row r="246" spans="1:5" ht="76.5">
      <c r="A246" t="s">
        <v>59</v>
      </c>
      <c r="E246" s="39" t="s">
        <v>600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314</v>
      </c>
      <c s="41">
        <f>Rekapitulace!C17</f>
      </c>
      <c s="20" t="s">
        <v>0</v>
      </c>
      <c t="s">
        <v>22</v>
      </c>
      <c t="s">
        <v>26</v>
      </c>
    </row>
    <row r="4" spans="1:16" ht="32" customHeight="1">
      <c r="A4" s="24" t="s">
        <v>19</v>
      </c>
      <c s="25" t="s">
        <v>27</v>
      </c>
      <c s="27" t="s">
        <v>314</v>
      </c>
      <c r="E4" s="26" t="s">
        <v>315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603</v>
      </c>
      <c r="E8" s="30" t="s">
        <v>602</v>
      </c>
      <c r="J8" s="29">
        <f>0+J9+J14</f>
      </c>
      <c s="29">
        <f>0+K9+K14</f>
      </c>
      <c s="29">
        <f>0+L9+L14</f>
      </c>
      <c s="29">
        <f>0+M9+M14</f>
      </c>
    </row>
    <row r="9" spans="1:13" ht="12.75">
      <c r="A9" t="s">
        <v>45</v>
      </c>
      <c r="C9" s="31" t="s">
        <v>46</v>
      </c>
      <c r="E9" s="33" t="s">
        <v>47</v>
      </c>
      <c r="J9" s="32">
        <f>0</f>
      </c>
      <c s="32">
        <f>0</f>
      </c>
      <c s="32">
        <f>0+L10</f>
      </c>
      <c s="32">
        <f>0+M10</f>
      </c>
    </row>
    <row r="10" spans="1:16" ht="12.75">
      <c r="A10" t="s">
        <v>48</v>
      </c>
      <c s="34" t="s">
        <v>196</v>
      </c>
      <c s="34" t="s">
        <v>331</v>
      </c>
      <c s="35" t="s">
        <v>5</v>
      </c>
      <c s="6" t="s">
        <v>332</v>
      </c>
      <c s="36" t="s">
        <v>112</v>
      </c>
      <c s="37">
        <v>1</v>
      </c>
      <c s="36">
        <v>0</v>
      </c>
      <c s="36">
        <f>ROUND(G10*H10,6)</f>
      </c>
      <c r="L10" s="38">
        <v>0</v>
      </c>
      <c s="32">
        <f>ROUND(ROUND(L10,2)*ROUND(G10,3),2)</f>
      </c>
      <c s="36" t="s">
        <v>54</v>
      </c>
      <c>
        <f>(M10*21)/100</f>
      </c>
      <c t="s">
        <v>26</v>
      </c>
    </row>
    <row r="11" spans="1:5" ht="12.75">
      <c r="A11" s="35" t="s">
        <v>55</v>
      </c>
      <c r="E11" s="39" t="s">
        <v>5</v>
      </c>
    </row>
    <row r="12" spans="1:5" ht="12.75">
      <c r="A12" s="35" t="s">
        <v>57</v>
      </c>
      <c r="E12" s="40" t="s">
        <v>604</v>
      </c>
    </row>
    <row r="13" spans="1:5" ht="12.75">
      <c r="A13" t="s">
        <v>59</v>
      </c>
      <c r="E13" s="39" t="s">
        <v>329</v>
      </c>
    </row>
    <row r="14" spans="1:13" ht="12.75">
      <c r="A14" t="s">
        <v>45</v>
      </c>
      <c r="C14" s="31" t="s">
        <v>99</v>
      </c>
      <c r="E14" s="33" t="s">
        <v>525</v>
      </c>
      <c r="J14" s="32">
        <f>0</f>
      </c>
      <c s="32">
        <f>0</f>
      </c>
      <c s="32">
        <f>0+L15+L19+L23+L27+L31+L35+L39+L43+L47</f>
      </c>
      <c s="32">
        <f>0+M15+M19+M23+M27+M31+M35+M39+M43+M47</f>
      </c>
    </row>
    <row r="15" spans="1:16" ht="12.75">
      <c r="A15" t="s">
        <v>48</v>
      </c>
      <c s="34" t="s">
        <v>49</v>
      </c>
      <c s="34" t="s">
        <v>605</v>
      </c>
      <c s="35" t="s">
        <v>5</v>
      </c>
      <c s="6" t="s">
        <v>606</v>
      </c>
      <c s="36" t="s">
        <v>177</v>
      </c>
      <c s="37">
        <v>28</v>
      </c>
      <c s="36">
        <v>0</v>
      </c>
      <c s="36">
        <f>ROUND(G15*H15,6)</f>
      </c>
      <c r="L15" s="38">
        <v>0</v>
      </c>
      <c s="32">
        <f>ROUND(ROUND(L15,2)*ROUND(G15,3),2)</f>
      </c>
      <c s="36" t="s">
        <v>158</v>
      </c>
      <c>
        <f>(M15*21)/100</f>
      </c>
      <c t="s">
        <v>26</v>
      </c>
    </row>
    <row r="16" spans="1:5" ht="12.75">
      <c r="A16" s="35" t="s">
        <v>55</v>
      </c>
      <c r="E16" s="39" t="s">
        <v>5</v>
      </c>
    </row>
    <row r="17" spans="1:5" ht="25.5">
      <c r="A17" s="35" t="s">
        <v>57</v>
      </c>
      <c r="E17" s="40" t="s">
        <v>607</v>
      </c>
    </row>
    <row r="18" spans="1:5" ht="76.5">
      <c r="A18" t="s">
        <v>59</v>
      </c>
      <c r="E18" s="39" t="s">
        <v>608</v>
      </c>
    </row>
    <row r="19" spans="1:16" ht="12.75">
      <c r="A19" t="s">
        <v>48</v>
      </c>
      <c s="34" t="s">
        <v>26</v>
      </c>
      <c s="34" t="s">
        <v>609</v>
      </c>
      <c s="35" t="s">
        <v>5</v>
      </c>
      <c s="6" t="s">
        <v>610</v>
      </c>
      <c s="36" t="s">
        <v>177</v>
      </c>
      <c s="37">
        <v>28</v>
      </c>
      <c s="36">
        <v>0</v>
      </c>
      <c s="36">
        <f>ROUND(G19*H19,6)</f>
      </c>
      <c r="L19" s="38">
        <v>0</v>
      </c>
      <c s="32">
        <f>ROUND(ROUND(L19,2)*ROUND(G19,3),2)</f>
      </c>
      <c s="36" t="s">
        <v>158</v>
      </c>
      <c>
        <f>(M19*21)/100</f>
      </c>
      <c t="s">
        <v>26</v>
      </c>
    </row>
    <row r="20" spans="1:5" ht="12.75">
      <c r="A20" s="35" t="s">
        <v>55</v>
      </c>
      <c r="E20" s="39" t="s">
        <v>5</v>
      </c>
    </row>
    <row r="21" spans="1:5" ht="12.75">
      <c r="A21" s="35" t="s">
        <v>57</v>
      </c>
      <c r="E21" s="40" t="s">
        <v>611</v>
      </c>
    </row>
    <row r="22" spans="1:5" ht="38.25">
      <c r="A22" t="s">
        <v>59</v>
      </c>
      <c r="E22" s="39" t="s">
        <v>612</v>
      </c>
    </row>
    <row r="23" spans="1:16" ht="12.75">
      <c r="A23" t="s">
        <v>48</v>
      </c>
      <c s="34" t="s">
        <v>25</v>
      </c>
      <c s="34" t="s">
        <v>613</v>
      </c>
      <c s="35" t="s">
        <v>5</v>
      </c>
      <c s="6" t="s">
        <v>614</v>
      </c>
      <c s="36" t="s">
        <v>615</v>
      </c>
      <c s="37">
        <v>3360</v>
      </c>
      <c s="36">
        <v>0</v>
      </c>
      <c s="36">
        <f>ROUND(G23*H23,6)</f>
      </c>
      <c r="L23" s="38">
        <v>0</v>
      </c>
      <c s="32">
        <f>ROUND(ROUND(L23,2)*ROUND(G23,3),2)</f>
      </c>
      <c s="36" t="s">
        <v>158</v>
      </c>
      <c>
        <f>(M23*21)/100</f>
      </c>
      <c t="s">
        <v>26</v>
      </c>
    </row>
    <row r="24" spans="1:5" ht="12.75">
      <c r="A24" s="35" t="s">
        <v>55</v>
      </c>
      <c r="E24" s="39" t="s">
        <v>5</v>
      </c>
    </row>
    <row r="25" spans="1:5" ht="12.75">
      <c r="A25" s="35" t="s">
        <v>57</v>
      </c>
      <c r="E25" s="40" t="s">
        <v>616</v>
      </c>
    </row>
    <row r="26" spans="1:5" ht="25.5">
      <c r="A26" t="s">
        <v>59</v>
      </c>
      <c r="E26" s="39" t="s">
        <v>617</v>
      </c>
    </row>
    <row r="27" spans="1:16" ht="25.5">
      <c r="A27" t="s">
        <v>48</v>
      </c>
      <c s="34" t="s">
        <v>67</v>
      </c>
      <c s="34" t="s">
        <v>618</v>
      </c>
      <c s="35" t="s">
        <v>5</v>
      </c>
      <c s="6" t="s">
        <v>619</v>
      </c>
      <c s="36" t="s">
        <v>219</v>
      </c>
      <c s="37">
        <v>11</v>
      </c>
      <c s="36">
        <v>0</v>
      </c>
      <c s="36">
        <f>ROUND(G27*H27,6)</f>
      </c>
      <c r="L27" s="38">
        <v>0</v>
      </c>
      <c s="32">
        <f>ROUND(ROUND(L27,2)*ROUND(G27,3),2)</f>
      </c>
      <c s="36" t="s">
        <v>158</v>
      </c>
      <c>
        <f>(M27*21)/100</f>
      </c>
      <c t="s">
        <v>26</v>
      </c>
    </row>
    <row r="28" spans="1:5" ht="12.75">
      <c r="A28" s="35" t="s">
        <v>55</v>
      </c>
      <c r="E28" s="39" t="s">
        <v>5</v>
      </c>
    </row>
    <row r="29" spans="1:5" ht="12.75">
      <c r="A29" s="35" t="s">
        <v>57</v>
      </c>
      <c r="E29" s="40" t="s">
        <v>620</v>
      </c>
    </row>
    <row r="30" spans="1:5" ht="63.75">
      <c r="A30" t="s">
        <v>59</v>
      </c>
      <c r="E30" s="39" t="s">
        <v>621</v>
      </c>
    </row>
    <row r="31" spans="1:16" ht="12.75">
      <c r="A31" t="s">
        <v>48</v>
      </c>
      <c s="34" t="s">
        <v>75</v>
      </c>
      <c s="34" t="s">
        <v>622</v>
      </c>
      <c s="35" t="s">
        <v>5</v>
      </c>
      <c s="6" t="s">
        <v>623</v>
      </c>
      <c s="36" t="s">
        <v>219</v>
      </c>
      <c s="37">
        <v>11</v>
      </c>
      <c s="36">
        <v>0</v>
      </c>
      <c s="36">
        <f>ROUND(G31*H31,6)</f>
      </c>
      <c r="L31" s="38">
        <v>0</v>
      </c>
      <c s="32">
        <f>ROUND(ROUND(L31,2)*ROUND(G31,3),2)</f>
      </c>
      <c s="36" t="s">
        <v>158</v>
      </c>
      <c>
        <f>(M31*21)/100</f>
      </c>
      <c t="s">
        <v>26</v>
      </c>
    </row>
    <row r="32" spans="1:5" ht="12.75">
      <c r="A32" s="35" t="s">
        <v>55</v>
      </c>
      <c r="E32" s="39" t="s">
        <v>5</v>
      </c>
    </row>
    <row r="33" spans="1:5" ht="12.75">
      <c r="A33" s="35" t="s">
        <v>57</v>
      </c>
      <c r="E33" s="40" t="s">
        <v>620</v>
      </c>
    </row>
    <row r="34" spans="1:5" ht="25.5">
      <c r="A34" t="s">
        <v>59</v>
      </c>
      <c r="E34" s="39" t="s">
        <v>624</v>
      </c>
    </row>
    <row r="35" spans="1:16" ht="12.75">
      <c r="A35" t="s">
        <v>48</v>
      </c>
      <c s="34" t="s">
        <v>81</v>
      </c>
      <c s="34" t="s">
        <v>625</v>
      </c>
      <c s="35" t="s">
        <v>5</v>
      </c>
      <c s="6" t="s">
        <v>626</v>
      </c>
      <c s="36" t="s">
        <v>627</v>
      </c>
      <c s="37">
        <v>1320</v>
      </c>
      <c s="36">
        <v>0</v>
      </c>
      <c s="36">
        <f>ROUND(G35*H35,6)</f>
      </c>
      <c r="L35" s="38">
        <v>0</v>
      </c>
      <c s="32">
        <f>ROUND(ROUND(L35,2)*ROUND(G35,3),2)</f>
      </c>
      <c s="36" t="s">
        <v>158</v>
      </c>
      <c>
        <f>(M35*21)/100</f>
      </c>
      <c t="s">
        <v>26</v>
      </c>
    </row>
    <row r="36" spans="1:5" ht="12.75">
      <c r="A36" s="35" t="s">
        <v>55</v>
      </c>
      <c r="E36" s="39" t="s">
        <v>5</v>
      </c>
    </row>
    <row r="37" spans="1:5" ht="12.75">
      <c r="A37" s="35" t="s">
        <v>57</v>
      </c>
      <c r="E37" s="40" t="s">
        <v>628</v>
      </c>
    </row>
    <row r="38" spans="1:5" ht="25.5">
      <c r="A38" t="s">
        <v>59</v>
      </c>
      <c r="E38" s="39" t="s">
        <v>629</v>
      </c>
    </row>
    <row r="39" spans="1:16" ht="12.75">
      <c r="A39" t="s">
        <v>48</v>
      </c>
      <c s="34" t="s">
        <v>87</v>
      </c>
      <c s="34" t="s">
        <v>630</v>
      </c>
      <c s="35" t="s">
        <v>5</v>
      </c>
      <c s="6" t="s">
        <v>631</v>
      </c>
      <c s="36" t="s">
        <v>219</v>
      </c>
      <c s="37">
        <v>11</v>
      </c>
      <c s="36">
        <v>0</v>
      </c>
      <c s="36">
        <f>ROUND(G39*H39,6)</f>
      </c>
      <c r="L39" s="38">
        <v>0</v>
      </c>
      <c s="32">
        <f>ROUND(ROUND(L39,2)*ROUND(G39,3),2)</f>
      </c>
      <c s="36" t="s">
        <v>158</v>
      </c>
      <c>
        <f>(M39*21)/100</f>
      </c>
      <c t="s">
        <v>26</v>
      </c>
    </row>
    <row r="40" spans="1:5" ht="12.75">
      <c r="A40" s="35" t="s">
        <v>55</v>
      </c>
      <c r="E40" s="39" t="s">
        <v>5</v>
      </c>
    </row>
    <row r="41" spans="1:5" ht="12.75">
      <c r="A41" s="35" t="s">
        <v>57</v>
      </c>
      <c r="E41" s="40" t="s">
        <v>620</v>
      </c>
    </row>
    <row r="42" spans="1:5" ht="63.75">
      <c r="A42" t="s">
        <v>59</v>
      </c>
      <c r="E42" s="39" t="s">
        <v>632</v>
      </c>
    </row>
    <row r="43" spans="1:16" ht="12.75">
      <c r="A43" t="s">
        <v>48</v>
      </c>
      <c s="34" t="s">
        <v>93</v>
      </c>
      <c s="34" t="s">
        <v>633</v>
      </c>
      <c s="35" t="s">
        <v>5</v>
      </c>
      <c s="6" t="s">
        <v>634</v>
      </c>
      <c s="36" t="s">
        <v>219</v>
      </c>
      <c s="37">
        <v>11</v>
      </c>
      <c s="36">
        <v>0</v>
      </c>
      <c s="36">
        <f>ROUND(G43*H43,6)</f>
      </c>
      <c r="L43" s="38">
        <v>0</v>
      </c>
      <c s="32">
        <f>ROUND(ROUND(L43,2)*ROUND(G43,3),2)</f>
      </c>
      <c s="36" t="s">
        <v>158</v>
      </c>
      <c>
        <f>(M43*21)/100</f>
      </c>
      <c t="s">
        <v>26</v>
      </c>
    </row>
    <row r="44" spans="1:5" ht="12.75">
      <c r="A44" s="35" t="s">
        <v>55</v>
      </c>
      <c r="E44" s="39" t="s">
        <v>5</v>
      </c>
    </row>
    <row r="45" spans="1:5" ht="12.75">
      <c r="A45" s="35" t="s">
        <v>57</v>
      </c>
      <c r="E45" s="40" t="s">
        <v>620</v>
      </c>
    </row>
    <row r="46" spans="1:5" ht="25.5">
      <c r="A46" t="s">
        <v>59</v>
      </c>
      <c r="E46" s="39" t="s">
        <v>624</v>
      </c>
    </row>
    <row r="47" spans="1:16" ht="12.75">
      <c r="A47" t="s">
        <v>48</v>
      </c>
      <c s="34" t="s">
        <v>99</v>
      </c>
      <c s="34" t="s">
        <v>635</v>
      </c>
      <c s="35" t="s">
        <v>5</v>
      </c>
      <c s="6" t="s">
        <v>636</v>
      </c>
      <c s="36" t="s">
        <v>627</v>
      </c>
      <c s="37">
        <v>1320</v>
      </c>
      <c s="36">
        <v>0</v>
      </c>
      <c s="36">
        <f>ROUND(G47*H47,6)</f>
      </c>
      <c r="L47" s="38">
        <v>0</v>
      </c>
      <c s="32">
        <f>ROUND(ROUND(L47,2)*ROUND(G47,3),2)</f>
      </c>
      <c s="36" t="s">
        <v>158</v>
      </c>
      <c>
        <f>(M47*21)/100</f>
      </c>
      <c t="s">
        <v>26</v>
      </c>
    </row>
    <row r="48" spans="1:5" ht="12.75">
      <c r="A48" s="35" t="s">
        <v>55</v>
      </c>
      <c r="E48" s="39" t="s">
        <v>5</v>
      </c>
    </row>
    <row r="49" spans="1:5" ht="12.75">
      <c r="A49" s="35" t="s">
        <v>57</v>
      </c>
      <c r="E49" s="40" t="s">
        <v>637</v>
      </c>
    </row>
    <row r="50" spans="1:5" ht="25.5">
      <c r="A50" t="s">
        <v>59</v>
      </c>
      <c r="E50" s="39" t="s">
        <v>638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639</v>
      </c>
      <c s="41">
        <f>Rekapitulace!C20</f>
      </c>
      <c s="20" t="s">
        <v>0</v>
      </c>
      <c t="s">
        <v>22</v>
      </c>
      <c t="s">
        <v>26</v>
      </c>
    </row>
    <row r="4" spans="1:16" ht="32" customHeight="1">
      <c r="A4" s="24" t="s">
        <v>19</v>
      </c>
      <c s="25" t="s">
        <v>27</v>
      </c>
      <c s="27" t="s">
        <v>639</v>
      </c>
      <c r="E4" s="26" t="s">
        <v>640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COUNTIFS(L8:L40,"=0",A8:A40,"P")+COUNTIFS(L8:L40,"",A8:A40,"P")+SUM(Q8:Q40)</f>
      </c>
    </row>
    <row r="8" spans="1:13" ht="12.75">
      <c r="A8" t="s">
        <v>43</v>
      </c>
      <c r="C8" s="28" t="s">
        <v>643</v>
      </c>
      <c r="E8" s="30" t="s">
        <v>642</v>
      </c>
      <c r="J8" s="29">
        <f>0+J9+J14+J23</f>
      </c>
      <c s="29">
        <f>0+K9+K14+K23</f>
      </c>
      <c s="29">
        <f>0+L9+L14+L23</f>
      </c>
      <c s="29">
        <f>0+M9+M14+M23</f>
      </c>
    </row>
    <row r="9" spans="1:13" ht="12.75">
      <c r="A9" t="s">
        <v>45</v>
      </c>
      <c r="C9" s="31" t="s">
        <v>46</v>
      </c>
      <c r="E9" s="33" t="s">
        <v>47</v>
      </c>
      <c r="J9" s="32">
        <f>0</f>
      </c>
      <c s="32">
        <f>0</f>
      </c>
      <c s="32">
        <f>0+L10</f>
      </c>
      <c s="32">
        <f>0+M10</f>
      </c>
    </row>
    <row r="10" spans="1:16" ht="12.75">
      <c r="A10" t="s">
        <v>48</v>
      </c>
      <c s="34" t="s">
        <v>49</v>
      </c>
      <c s="34" t="s">
        <v>644</v>
      </c>
      <c s="35" t="s">
        <v>5</v>
      </c>
      <c s="6" t="s">
        <v>645</v>
      </c>
      <c s="36" t="s">
        <v>112</v>
      </c>
      <c s="37">
        <v>1</v>
      </c>
      <c s="36">
        <v>0</v>
      </c>
      <c s="36">
        <f>ROUND(G10*H10,6)</f>
      </c>
      <c r="L10" s="38">
        <v>0</v>
      </c>
      <c s="32">
        <f>ROUND(ROUND(L10,2)*ROUND(G10,3),2)</f>
      </c>
      <c s="36" t="s">
        <v>158</v>
      </c>
      <c>
        <f>(M10*21)/100</f>
      </c>
      <c t="s">
        <v>26</v>
      </c>
    </row>
    <row r="11" spans="1:5" ht="25.5">
      <c r="A11" s="35" t="s">
        <v>55</v>
      </c>
      <c r="E11" s="39" t="s">
        <v>646</v>
      </c>
    </row>
    <row r="12" spans="1:5" ht="51">
      <c r="A12" s="35" t="s">
        <v>57</v>
      </c>
      <c r="E12" s="40" t="s">
        <v>647</v>
      </c>
    </row>
    <row r="13" spans="1:5" ht="12.75">
      <c r="A13" t="s">
        <v>59</v>
      </c>
      <c r="E13" s="39" t="s">
        <v>648</v>
      </c>
    </row>
    <row r="14" spans="1:13" ht="12.75">
      <c r="A14" t="s">
        <v>45</v>
      </c>
      <c r="C14" s="31" t="s">
        <v>49</v>
      </c>
      <c r="E14" s="33" t="s">
        <v>155</v>
      </c>
      <c r="J14" s="32">
        <f>0</f>
      </c>
      <c s="32">
        <f>0</f>
      </c>
      <c s="32">
        <f>0+L15+L19</f>
      </c>
      <c s="32">
        <f>0+M15+M19</f>
      </c>
    </row>
    <row r="15" spans="1:16" ht="12.75">
      <c r="A15" t="s">
        <v>48</v>
      </c>
      <c s="34" t="s">
        <v>26</v>
      </c>
      <c s="34" t="s">
        <v>649</v>
      </c>
      <c s="35" t="s">
        <v>5</v>
      </c>
      <c s="6" t="s">
        <v>650</v>
      </c>
      <c s="36" t="s">
        <v>53</v>
      </c>
      <c s="37">
        <v>28</v>
      </c>
      <c s="36">
        <v>0</v>
      </c>
      <c s="36">
        <f>ROUND(G15*H15,6)</f>
      </c>
      <c r="L15" s="38">
        <v>0</v>
      </c>
      <c s="32">
        <f>ROUND(ROUND(L15,2)*ROUND(G15,3),2)</f>
      </c>
      <c s="36" t="s">
        <v>158</v>
      </c>
      <c>
        <f>(M15*21)/100</f>
      </c>
      <c t="s">
        <v>26</v>
      </c>
    </row>
    <row r="16" spans="1:5" ht="12.75">
      <c r="A16" s="35" t="s">
        <v>55</v>
      </c>
      <c r="E16" s="39" t="s">
        <v>651</v>
      </c>
    </row>
    <row r="17" spans="1:5" ht="38.25">
      <c r="A17" s="35" t="s">
        <v>57</v>
      </c>
      <c r="E17" s="40" t="s">
        <v>652</v>
      </c>
    </row>
    <row r="18" spans="1:5" ht="318.75">
      <c r="A18" t="s">
        <v>59</v>
      </c>
      <c r="E18" s="39" t="s">
        <v>350</v>
      </c>
    </row>
    <row r="19" spans="1:16" ht="12.75">
      <c r="A19" t="s">
        <v>48</v>
      </c>
      <c s="34" t="s">
        <v>25</v>
      </c>
      <c s="34" t="s">
        <v>653</v>
      </c>
      <c s="35" t="s">
        <v>5</v>
      </c>
      <c s="6" t="s">
        <v>654</v>
      </c>
      <c s="36" t="s">
        <v>53</v>
      </c>
      <c s="37">
        <v>26.25</v>
      </c>
      <c s="36">
        <v>0</v>
      </c>
      <c s="36">
        <f>ROUND(G19*H19,6)</f>
      </c>
      <c r="L19" s="38">
        <v>0</v>
      </c>
      <c s="32">
        <f>ROUND(ROUND(L19,2)*ROUND(G19,3),2)</f>
      </c>
      <c s="36" t="s">
        <v>158</v>
      </c>
      <c>
        <f>(M19*21)/100</f>
      </c>
      <c t="s">
        <v>26</v>
      </c>
    </row>
    <row r="20" spans="1:5" ht="12.75">
      <c r="A20" s="35" t="s">
        <v>55</v>
      </c>
      <c r="E20" s="39" t="s">
        <v>655</v>
      </c>
    </row>
    <row r="21" spans="1:5" ht="38.25">
      <c r="A21" s="35" t="s">
        <v>57</v>
      </c>
      <c r="E21" s="40" t="s">
        <v>656</v>
      </c>
    </row>
    <row r="22" spans="1:5" ht="229.5">
      <c r="A22" t="s">
        <v>59</v>
      </c>
      <c r="E22" s="39" t="s">
        <v>657</v>
      </c>
    </row>
    <row r="23" spans="1:13" ht="12.75">
      <c r="A23" t="s">
        <v>45</v>
      </c>
      <c r="C23" s="31" t="s">
        <v>87</v>
      </c>
      <c r="E23" s="33" t="s">
        <v>491</v>
      </c>
      <c r="J23" s="32">
        <f>0</f>
      </c>
      <c s="32">
        <f>0</f>
      </c>
      <c s="32">
        <f>0+L24+L28+L32+L36+L40</f>
      </c>
      <c s="32">
        <f>0+M24+M28+M32+M36+M40</f>
      </c>
    </row>
    <row r="24" spans="1:16" ht="12.75">
      <c r="A24" t="s">
        <v>48</v>
      </c>
      <c s="34" t="s">
        <v>67</v>
      </c>
      <c s="34" t="s">
        <v>492</v>
      </c>
      <c s="35" t="s">
        <v>5</v>
      </c>
      <c s="6" t="s">
        <v>493</v>
      </c>
      <c s="36" t="s">
        <v>177</v>
      </c>
      <c s="37">
        <v>300</v>
      </c>
      <c s="36">
        <v>0</v>
      </c>
      <c s="36">
        <f>ROUND(G24*H24,6)</f>
      </c>
      <c r="L24" s="38">
        <v>0</v>
      </c>
      <c s="32">
        <f>ROUND(ROUND(L24,2)*ROUND(G24,3),2)</f>
      </c>
      <c s="36" t="s">
        <v>158</v>
      </c>
      <c>
        <f>(M24*21)/100</f>
      </c>
      <c t="s">
        <v>26</v>
      </c>
    </row>
    <row r="25" spans="1:5" ht="12.75">
      <c r="A25" s="35" t="s">
        <v>55</v>
      </c>
      <c r="E25" s="39" t="s">
        <v>5</v>
      </c>
    </row>
    <row r="26" spans="1:5" ht="12.75">
      <c r="A26" s="35" t="s">
        <v>57</v>
      </c>
      <c r="E26" s="40" t="s">
        <v>658</v>
      </c>
    </row>
    <row r="27" spans="1:5" ht="102">
      <c r="A27" t="s">
        <v>59</v>
      </c>
      <c r="E27" s="39" t="s">
        <v>496</v>
      </c>
    </row>
    <row r="28" spans="1:16" ht="12.75">
      <c r="A28" t="s">
        <v>48</v>
      </c>
      <c s="34" t="s">
        <v>75</v>
      </c>
      <c s="34" t="s">
        <v>659</v>
      </c>
      <c s="35" t="s">
        <v>5</v>
      </c>
      <c s="6" t="s">
        <v>660</v>
      </c>
      <c s="36" t="s">
        <v>177</v>
      </c>
      <c s="37">
        <v>150</v>
      </c>
      <c s="36">
        <v>0</v>
      </c>
      <c s="36">
        <f>ROUND(G28*H28,6)</f>
      </c>
      <c r="L28" s="38">
        <v>0</v>
      </c>
      <c s="32">
        <f>ROUND(ROUND(L28,2)*ROUND(G28,3),2)</f>
      </c>
      <c s="36" t="s">
        <v>158</v>
      </c>
      <c>
        <f>(M28*21)/100</f>
      </c>
      <c t="s">
        <v>26</v>
      </c>
    </row>
    <row r="29" spans="1:5" ht="12.75">
      <c r="A29" s="35" t="s">
        <v>55</v>
      </c>
      <c r="E29" s="39" t="s">
        <v>5</v>
      </c>
    </row>
    <row r="30" spans="1:5" ht="12.75">
      <c r="A30" s="35" t="s">
        <v>57</v>
      </c>
      <c r="E30" s="40" t="s">
        <v>661</v>
      </c>
    </row>
    <row r="31" spans="1:5" ht="140.25">
      <c r="A31" t="s">
        <v>59</v>
      </c>
      <c r="E31" s="39" t="s">
        <v>662</v>
      </c>
    </row>
    <row r="32" spans="1:16" ht="25.5">
      <c r="A32" t="s">
        <v>48</v>
      </c>
      <c s="34" t="s">
        <v>81</v>
      </c>
      <c s="34" t="s">
        <v>663</v>
      </c>
      <c s="35" t="s">
        <v>5</v>
      </c>
      <c s="6" t="s">
        <v>664</v>
      </c>
      <c s="36" t="s">
        <v>177</v>
      </c>
      <c s="37">
        <v>150</v>
      </c>
      <c s="36">
        <v>0</v>
      </c>
      <c s="36">
        <f>ROUND(G32*H32,6)</f>
      </c>
      <c r="L32" s="38">
        <v>0</v>
      </c>
      <c s="32">
        <f>ROUND(ROUND(L32,2)*ROUND(G32,3),2)</f>
      </c>
      <c s="36" t="s">
        <v>158</v>
      </c>
      <c>
        <f>(M32*21)/100</f>
      </c>
      <c t="s">
        <v>26</v>
      </c>
    </row>
    <row r="33" spans="1:5" ht="12.75">
      <c r="A33" s="35" t="s">
        <v>55</v>
      </c>
      <c r="E33" s="39" t="s">
        <v>5</v>
      </c>
    </row>
    <row r="34" spans="1:5" ht="12.75">
      <c r="A34" s="35" t="s">
        <v>57</v>
      </c>
      <c r="E34" s="40" t="s">
        <v>661</v>
      </c>
    </row>
    <row r="35" spans="1:5" ht="76.5">
      <c r="A35" t="s">
        <v>59</v>
      </c>
      <c r="E35" s="39" t="s">
        <v>665</v>
      </c>
    </row>
    <row r="36" spans="1:16" ht="12.75">
      <c r="A36" t="s">
        <v>48</v>
      </c>
      <c s="34" t="s">
        <v>87</v>
      </c>
      <c s="34" t="s">
        <v>666</v>
      </c>
      <c s="35" t="s">
        <v>5</v>
      </c>
      <c s="6" t="s">
        <v>667</v>
      </c>
      <c s="36" t="s">
        <v>112</v>
      </c>
      <c s="37">
        <v>1</v>
      </c>
      <c s="36">
        <v>0</v>
      </c>
      <c s="36">
        <f>ROUND(G36*H36,6)</f>
      </c>
      <c r="L36" s="38">
        <v>0</v>
      </c>
      <c s="32">
        <f>ROUND(ROUND(L36,2)*ROUND(G36,3),2)</f>
      </c>
      <c s="36" t="s">
        <v>54</v>
      </c>
      <c>
        <f>(M36*21)/100</f>
      </c>
      <c t="s">
        <v>26</v>
      </c>
    </row>
    <row r="37" spans="1:5" ht="12.75">
      <c r="A37" s="35" t="s">
        <v>55</v>
      </c>
      <c r="E37" s="39" t="s">
        <v>5</v>
      </c>
    </row>
    <row r="38" spans="1:5" ht="12.75">
      <c r="A38" s="35" t="s">
        <v>57</v>
      </c>
      <c r="E38" s="40" t="s">
        <v>604</v>
      </c>
    </row>
    <row r="39" spans="1:5" ht="102">
      <c r="A39" t="s">
        <v>59</v>
      </c>
      <c r="E39" s="39" t="s">
        <v>668</v>
      </c>
    </row>
    <row r="40" spans="1:16" ht="12.75">
      <c r="A40" t="s">
        <v>48</v>
      </c>
      <c s="34" t="s">
        <v>93</v>
      </c>
      <c s="34" t="s">
        <v>669</v>
      </c>
      <c s="35" t="s">
        <v>5</v>
      </c>
      <c s="6" t="s">
        <v>670</v>
      </c>
      <c s="36" t="s">
        <v>112</v>
      </c>
      <c s="37">
        <v>1</v>
      </c>
      <c s="36">
        <v>0</v>
      </c>
      <c s="36">
        <f>ROUND(G40*H40,6)</f>
      </c>
      <c r="L40" s="38">
        <v>0</v>
      </c>
      <c s="32">
        <f>ROUND(ROUND(L40,2)*ROUND(G40,3),2)</f>
      </c>
      <c s="36" t="s">
        <v>54</v>
      </c>
      <c>
        <f>(M40*21)/100</f>
      </c>
      <c t="s">
        <v>26</v>
      </c>
    </row>
    <row r="41" spans="1:5" ht="12.75">
      <c r="A41" s="35" t="s">
        <v>55</v>
      </c>
      <c r="E41" s="39" t="s">
        <v>671</v>
      </c>
    </row>
    <row r="42" spans="1:5" ht="38.25">
      <c r="A42" s="35" t="s">
        <v>57</v>
      </c>
      <c r="E42" s="40" t="s">
        <v>672</v>
      </c>
    </row>
    <row r="43" spans="1:5" ht="38.25">
      <c r="A43" t="s">
        <v>59</v>
      </c>
      <c r="E43" s="39" t="s">
        <v>673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